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675" windowHeight="9720" tabRatio="981" activeTab="0"/>
  </bookViews>
  <sheets>
    <sheet name="Totaler" sheetId="1" r:id="rId1"/>
    <sheet name="Indtægter og renter" sheetId="2" r:id="rId2"/>
    <sheet name="Administration" sheetId="3" r:id="rId3"/>
    <sheet name="Teknisk område" sheetId="4" r:id="rId4"/>
    <sheet name="Boligområdet" sheetId="5" r:id="rId5"/>
    <sheet name="Socialområdet" sheetId="6" r:id="rId6"/>
    <sheet name="Arbejdsmarkedsområdet" sheetId="7" r:id="rId7"/>
    <sheet name="KU området" sheetId="8" r:id="rId8"/>
    <sheet name="Forsyningsområdet" sheetId="9" r:id="rId9"/>
    <sheet name="Anlægsområdet" sheetId="10" r:id="rId10"/>
    <sheet name="Restancer &amp; Arbejdsløshed" sheetId="11" r:id="rId11"/>
    <sheet name="Likviditet" sheetId="12" r:id="rId12"/>
  </sheets>
  <externalReferences>
    <externalReference r:id="rId15"/>
    <externalReference r:id="rId16"/>
    <externalReference r:id="rId17"/>
    <externalReference r:id="rId18"/>
  </externalReferences>
  <definedNames/>
  <calcPr fullCalcOnLoad="1"/>
</workbook>
</file>

<file path=xl/comments1.xml><?xml version="1.0" encoding="utf-8"?>
<comments xmlns="http://schemas.openxmlformats.org/spreadsheetml/2006/main">
  <authors>
    <author>Peter Trier</author>
  </authors>
  <commentList>
    <comment ref="B66" authorId="0">
      <text>
        <r>
          <rPr>
            <sz val="8"/>
            <rFont val="Tahoma"/>
            <family val="2"/>
          </rPr>
          <t>PERSONSKAT</t>
        </r>
      </text>
    </comment>
    <comment ref="B67" authorId="0">
      <text>
        <r>
          <rPr>
            <sz val="8"/>
            <rFont val="Tahoma"/>
            <family val="0"/>
          </rPr>
          <t xml:space="preserve">SELSKABSSKAT
</t>
        </r>
      </text>
    </comment>
    <comment ref="B69" authorId="0">
      <text>
        <r>
          <rPr>
            <sz val="8"/>
            <rFont val="Tahoma"/>
            <family val="2"/>
          </rPr>
          <t>RENTEINDTÆGTER / KURSTAB OG -GEVINST</t>
        </r>
        <r>
          <rPr>
            <b/>
            <sz val="8"/>
            <rFont val="Tahoma"/>
            <family val="0"/>
          </rPr>
          <t xml:space="preserve">
</t>
        </r>
      </text>
    </comment>
    <comment ref="B68" authorId="0">
      <text>
        <r>
          <rPr>
            <sz val="8"/>
            <rFont val="Tahoma"/>
            <family val="2"/>
          </rPr>
          <t xml:space="preserve">GENERELLE TILSKUD OG UDLIGNING
</t>
        </r>
      </text>
    </comment>
  </commentList>
</comments>
</file>

<file path=xl/comments10.xml><?xml version="1.0" encoding="utf-8"?>
<comments xmlns="http://schemas.openxmlformats.org/spreadsheetml/2006/main">
  <authors>
    <author>Peter Trier</author>
  </authors>
  <commentList>
    <comment ref="B66" authorId="0">
      <text>
        <r>
          <rPr>
            <sz val="8"/>
            <rFont val="Tahoma"/>
            <family val="0"/>
          </rPr>
          <t>ADMINISTRATIONSOMRÅDET</t>
        </r>
      </text>
    </comment>
    <comment ref="B67" authorId="0">
      <text>
        <r>
          <rPr>
            <sz val="8"/>
            <rFont val="Tahoma"/>
            <family val="0"/>
          </rPr>
          <t>DET TEKNISKE OMRÅDE</t>
        </r>
      </text>
    </comment>
    <comment ref="B68" authorId="0">
      <text>
        <r>
          <rPr>
            <sz val="8"/>
            <rFont val="Tahoma"/>
            <family val="0"/>
          </rPr>
          <t>BOLIGOMRÅDET</t>
        </r>
      </text>
    </comment>
    <comment ref="B69" authorId="0">
      <text>
        <r>
          <rPr>
            <sz val="8"/>
            <rFont val="Tahoma"/>
            <family val="0"/>
          </rPr>
          <t>SOCIALOMRÅDET</t>
        </r>
      </text>
    </comment>
    <comment ref="B70" authorId="0">
      <text>
        <r>
          <rPr>
            <sz val="8"/>
            <rFont val="Tahoma"/>
            <family val="0"/>
          </rPr>
          <t>UNDERVISNING OG KULTUR</t>
        </r>
      </text>
    </comment>
    <comment ref="B71" authorId="0">
      <text>
        <r>
          <rPr>
            <sz val="8"/>
            <rFont val="Tahoma"/>
            <family val="0"/>
          </rPr>
          <t>FORSYNINGSVIRKSOMHEDER</t>
        </r>
      </text>
    </comment>
  </commentList>
</comments>
</file>

<file path=xl/comments2.xml><?xml version="1.0" encoding="utf-8"?>
<comments xmlns="http://schemas.openxmlformats.org/spreadsheetml/2006/main">
  <authors>
    <author>Peter Trier</author>
  </authors>
  <commentList>
    <comment ref="B66" authorId="0">
      <text>
        <r>
          <rPr>
            <sz val="8"/>
            <rFont val="Tahoma"/>
            <family val="0"/>
          </rPr>
          <t>PERSONSKAT</t>
        </r>
      </text>
    </comment>
    <comment ref="B67" authorId="0">
      <text>
        <r>
          <rPr>
            <sz val="8"/>
            <rFont val="Tahoma"/>
            <family val="0"/>
          </rPr>
          <t>SELSKABSSKAT</t>
        </r>
      </text>
    </comment>
    <comment ref="B68" authorId="0">
      <text>
        <r>
          <rPr>
            <sz val="8"/>
            <rFont val="Tahoma"/>
            <family val="2"/>
          </rPr>
          <t>GENERELLE TILSKUD OG UDLIGNING</t>
        </r>
        <r>
          <rPr>
            <sz val="8"/>
            <rFont val="Tahoma"/>
            <family val="0"/>
          </rPr>
          <t xml:space="preserve">
</t>
        </r>
      </text>
    </comment>
    <comment ref="B69" authorId="0">
      <text>
        <r>
          <rPr>
            <sz val="8"/>
            <rFont val="Tahoma"/>
            <family val="2"/>
          </rPr>
          <t xml:space="preserve">RENTEINDTÆGTER / KURSTAB OG -GEVINST
</t>
        </r>
      </text>
    </comment>
  </commentList>
</comments>
</file>

<file path=xl/comments3.xml><?xml version="1.0" encoding="utf-8"?>
<comments xmlns="http://schemas.openxmlformats.org/spreadsheetml/2006/main">
  <authors>
    <author>Peter Trier</author>
  </authors>
  <commentList>
    <comment ref="B66" authorId="0">
      <text>
        <r>
          <rPr>
            <b/>
            <sz val="8"/>
            <rFont val="Tahoma"/>
            <family val="0"/>
          </rPr>
          <t>Peter Trier:</t>
        </r>
        <r>
          <rPr>
            <sz val="8"/>
            <rFont val="Tahoma"/>
            <family val="0"/>
          </rPr>
          <t xml:space="preserve">
FOLKEVALGTE
</t>
        </r>
      </text>
    </comment>
    <comment ref="B67" authorId="0">
      <text>
        <r>
          <rPr>
            <b/>
            <sz val="8"/>
            <rFont val="Tahoma"/>
            <family val="0"/>
          </rPr>
          <t>Peter Trier:</t>
        </r>
        <r>
          <rPr>
            <sz val="8"/>
            <rFont val="Tahoma"/>
            <family val="0"/>
          </rPr>
          <t xml:space="preserve">
DEN KOMMUNALE FORVALTNING</t>
        </r>
      </text>
    </comment>
    <comment ref="B68" authorId="0">
      <text>
        <r>
          <rPr>
            <sz val="8"/>
            <rFont val="Tahoma"/>
            <family val="2"/>
          </rPr>
          <t>KANTINEDRIFT</t>
        </r>
      </text>
    </comment>
    <comment ref="B69" authorId="0">
      <text>
        <r>
          <rPr>
            <sz val="8"/>
            <rFont val="Tahoma"/>
            <family val="2"/>
          </rPr>
          <t>AFSKRIVNINGER PÅ RESTANCER</t>
        </r>
      </text>
    </comment>
    <comment ref="B70" authorId="0">
      <text>
        <r>
          <rPr>
            <sz val="8"/>
            <rFont val="Tahoma"/>
            <family val="2"/>
          </rPr>
          <t>KONTINGENTER OG TILSKUD M.V.</t>
        </r>
      </text>
    </comment>
  </commentList>
</comments>
</file>

<file path=xl/comments4.xml><?xml version="1.0" encoding="utf-8"?>
<comments xmlns="http://schemas.openxmlformats.org/spreadsheetml/2006/main">
  <authors>
    <author>Peter Trier</author>
  </authors>
  <commentList>
    <comment ref="B66" authorId="0">
      <text>
        <r>
          <rPr>
            <sz val="8"/>
            <rFont val="Tahoma"/>
            <family val="2"/>
          </rPr>
          <t>VEJE, BROER, ANLÆG OG TRAPPER M.V.</t>
        </r>
      </text>
    </comment>
    <comment ref="B67" authorId="0">
      <text>
        <r>
          <rPr>
            <sz val="8"/>
            <rFont val="Tahoma"/>
            <family val="2"/>
          </rPr>
          <t>SNERYDNING</t>
        </r>
      </text>
    </comment>
    <comment ref="B68" authorId="0">
      <text>
        <r>
          <rPr>
            <sz val="8"/>
            <rFont val="Tahoma"/>
            <family val="0"/>
          </rPr>
          <t>RENHOLDELSE</t>
        </r>
      </text>
    </comment>
    <comment ref="B69" authorId="0">
      <text>
        <r>
          <rPr>
            <sz val="8"/>
            <rFont val="Tahoma"/>
            <family val="2"/>
          </rPr>
          <t>FORSKELLIGE KOMMUNALE VIRKSOMHEDER</t>
        </r>
      </text>
    </comment>
    <comment ref="B70" authorId="0">
      <text>
        <r>
          <rPr>
            <sz val="8"/>
            <rFont val="Tahoma"/>
            <family val="2"/>
          </rPr>
          <t>BRANDVÆSEN OG SKORSTENSFEJNING</t>
        </r>
      </text>
    </comment>
    <comment ref="B71" authorId="0">
      <text>
        <r>
          <rPr>
            <sz val="8"/>
            <rFont val="Tahoma"/>
            <family val="0"/>
          </rPr>
          <t>KIRKEGÅRDE</t>
        </r>
      </text>
    </comment>
    <comment ref="B72" authorId="0">
      <text>
        <r>
          <rPr>
            <sz val="8"/>
            <rFont val="Tahoma"/>
            <family val="0"/>
          </rPr>
          <t>ØVRIG TEKNISK VIRKSOMHED</t>
        </r>
      </text>
    </comment>
    <comment ref="B73" authorId="0">
      <text>
        <r>
          <rPr>
            <sz val="8"/>
            <rFont val="Tahoma"/>
            <family val="0"/>
          </rPr>
          <t>TILSKUD M.V.</t>
        </r>
      </text>
    </comment>
  </commentList>
</comments>
</file>

<file path=xl/comments5.xml><?xml version="1.0" encoding="utf-8"?>
<comments xmlns="http://schemas.openxmlformats.org/spreadsheetml/2006/main">
  <authors>
    <author>Peter Trier</author>
  </authors>
  <commentList>
    <comment ref="B66" authorId="0">
      <text>
        <r>
          <rPr>
            <sz val="8"/>
            <rFont val="Tahoma"/>
            <family val="0"/>
          </rPr>
          <t>UDLEJN.EJENDOMME, BØRNEBOLIGTILSK. M.V.</t>
        </r>
      </text>
    </comment>
    <comment ref="B67" authorId="0">
      <text>
        <r>
          <rPr>
            <sz val="8"/>
            <rFont val="Tahoma"/>
            <family val="0"/>
          </rPr>
          <t>KAPITALBIDRAG FRA BOLIGSELSKABET INI</t>
        </r>
      </text>
    </comment>
    <comment ref="B68" authorId="0">
      <text>
        <r>
          <rPr>
            <sz val="8"/>
            <rFont val="Tahoma"/>
            <family val="0"/>
          </rPr>
          <t>ERHVERVSEJENDOMME</t>
        </r>
      </text>
    </comment>
    <comment ref="B69" authorId="0">
      <text>
        <r>
          <rPr>
            <sz val="8"/>
            <rFont val="Tahoma"/>
            <family val="0"/>
          </rPr>
          <t>BOLIGSIKRING</t>
        </r>
      </text>
    </comment>
  </commentList>
</comments>
</file>

<file path=xl/comments6.xml><?xml version="1.0" encoding="utf-8"?>
<comments xmlns="http://schemas.openxmlformats.org/spreadsheetml/2006/main">
  <authors>
    <author>Peter Trier</author>
  </authors>
  <commentList>
    <comment ref="B66" authorId="0">
      <text>
        <r>
          <rPr>
            <sz val="8"/>
            <rFont val="Tahoma"/>
            <family val="0"/>
          </rPr>
          <t>DAGFORANSTALTNINGER FOR BØRN OG UNGE</t>
        </r>
      </text>
    </comment>
    <comment ref="B67" authorId="0">
      <text>
        <r>
          <rPr>
            <sz val="8"/>
            <rFont val="Tahoma"/>
            <family val="0"/>
          </rPr>
          <t>DØGNFORANSTALTNINGER FOR BØRN OG UNGE</t>
        </r>
      </text>
    </comment>
    <comment ref="B68" authorId="0">
      <text>
        <r>
          <rPr>
            <sz val="8"/>
            <rFont val="Tahoma"/>
            <family val="0"/>
          </rPr>
          <t>FØRTIDSPENSION</t>
        </r>
      </text>
    </comment>
    <comment ref="B69" authorId="0">
      <text>
        <r>
          <rPr>
            <sz val="8"/>
            <rFont val="Tahoma"/>
            <family val="0"/>
          </rPr>
          <t>UNDERHOLDSBIDRAG</t>
        </r>
      </text>
    </comment>
    <comment ref="B70" authorId="0">
      <text>
        <r>
          <rPr>
            <sz val="8"/>
            <rFont val="Tahoma"/>
            <family val="0"/>
          </rPr>
          <t>OFFENTLIG HJÆLP</t>
        </r>
      </text>
    </comment>
    <comment ref="B71" authorId="0">
      <text>
        <r>
          <rPr>
            <sz val="8"/>
            <rFont val="Tahoma"/>
            <family val="0"/>
          </rPr>
          <t>ÆLDRE OG HANDICAPPEDE</t>
        </r>
      </text>
    </comment>
    <comment ref="B72" authorId="0">
      <text>
        <r>
          <rPr>
            <sz val="8"/>
            <rFont val="Tahoma"/>
            <family val="0"/>
          </rPr>
          <t>HANDICAPOMRÅDET</t>
        </r>
      </text>
    </comment>
    <comment ref="B73" authorId="0">
      <text>
        <r>
          <rPr>
            <sz val="8"/>
            <rFont val="Tahoma"/>
            <family val="0"/>
          </rPr>
          <t>ANDRE SOCIALE UDGIFTER</t>
        </r>
      </text>
    </comment>
  </commentList>
</comments>
</file>

<file path=xl/comments8.xml><?xml version="1.0" encoding="utf-8"?>
<comments xmlns="http://schemas.openxmlformats.org/spreadsheetml/2006/main">
  <authors>
    <author>Peter Trier</author>
  </authors>
  <commentList>
    <comment ref="B66" authorId="0">
      <text>
        <r>
          <rPr>
            <sz val="8"/>
            <rFont val="Tahoma"/>
            <family val="0"/>
          </rPr>
          <t>SKOLEVÆSNET</t>
        </r>
      </text>
    </comment>
    <comment ref="B67" authorId="0">
      <text>
        <r>
          <rPr>
            <sz val="8"/>
            <rFont val="Tahoma"/>
            <family val="0"/>
          </rPr>
          <t>STI</t>
        </r>
      </text>
    </comment>
    <comment ref="B68" authorId="0">
      <text>
        <r>
          <rPr>
            <sz val="8"/>
            <rFont val="Tahoma"/>
            <family val="0"/>
          </rPr>
          <t>FRITIDSVIRKSOMHED</t>
        </r>
      </text>
    </comment>
    <comment ref="B69" authorId="0">
      <text>
        <r>
          <rPr>
            <sz val="8"/>
            <rFont val="Tahoma"/>
            <family val="0"/>
          </rPr>
          <t>BIBLIOTEKSVÆSEN</t>
        </r>
      </text>
    </comment>
    <comment ref="B70" authorId="0">
      <text>
        <r>
          <rPr>
            <sz val="8"/>
            <rFont val="Tahoma"/>
            <family val="0"/>
          </rPr>
          <t>MUSEER</t>
        </r>
      </text>
    </comment>
    <comment ref="B71" authorId="0">
      <text>
        <r>
          <rPr>
            <sz val="8"/>
            <rFont val="Tahoma"/>
            <family val="0"/>
          </rPr>
          <t>KULTURELLE OG OPLYSENDE VIRKSOMHEDER</t>
        </r>
      </text>
    </comment>
  </commentList>
</comments>
</file>

<file path=xl/comments9.xml><?xml version="1.0" encoding="utf-8"?>
<comments xmlns="http://schemas.openxmlformats.org/spreadsheetml/2006/main">
  <authors>
    <author>Peter Trier</author>
  </authors>
  <commentList>
    <comment ref="B66" authorId="0">
      <text>
        <r>
          <rPr>
            <sz val="8"/>
            <rFont val="Tahoma"/>
            <family val="0"/>
          </rPr>
          <t>EL-FORSYNING</t>
        </r>
      </text>
    </comment>
    <comment ref="B67" authorId="0">
      <text>
        <r>
          <rPr>
            <sz val="8"/>
            <rFont val="Tahoma"/>
            <family val="0"/>
          </rPr>
          <t>VARMEFORSYNING</t>
        </r>
      </text>
    </comment>
    <comment ref="B68" authorId="0">
      <text>
        <r>
          <rPr>
            <sz val="8"/>
            <rFont val="Tahoma"/>
            <family val="0"/>
          </rPr>
          <t>VANDFORSYNING</t>
        </r>
      </text>
    </comment>
    <comment ref="B69" authorId="0">
      <text>
        <r>
          <rPr>
            <sz val="8"/>
            <rFont val="Tahoma"/>
            <family val="0"/>
          </rPr>
          <t>RENOVATION M.V.</t>
        </r>
      </text>
    </comment>
    <comment ref="B70" authorId="0">
      <text>
        <r>
          <rPr>
            <sz val="8"/>
            <rFont val="Tahoma"/>
            <family val="0"/>
          </rPr>
          <t>ØVRIGE FORSYNINGSVIRKSOMHEDER</t>
        </r>
      </text>
    </comment>
  </commentList>
</comments>
</file>

<file path=xl/sharedStrings.xml><?xml version="1.0" encoding="utf-8"?>
<sst xmlns="http://schemas.openxmlformats.org/spreadsheetml/2006/main" count="535" uniqueCount="107">
  <si>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</si>
  <si>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</si>
  <si>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</si>
  <si>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</si>
  <si>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</si>
  <si>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</si>
  <si>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</si>
  <si>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</si>
  <si>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</si>
  <si>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</si>
  <si>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</si>
  <si>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</si>
  <si>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</t>
  </si>
  <si>
    <t>Supp</t>
  </si>
  <si>
    <t>Administrationen</t>
  </si>
  <si>
    <t>Regnskab 2001</t>
  </si>
  <si>
    <t>Akk. Bud</t>
  </si>
  <si>
    <t>Akk total</t>
  </si>
  <si>
    <t>Akkumuleret delt på underkonti</t>
  </si>
  <si>
    <t>Diff i %</t>
  </si>
  <si>
    <t>Indtægter og renter</t>
  </si>
  <si>
    <t>Restanceudviklingen</t>
  </si>
  <si>
    <t>Konto 9</t>
  </si>
  <si>
    <t>Udviklingen i arbejdsledighed</t>
  </si>
  <si>
    <t>Gnsnit</t>
  </si>
  <si>
    <t>Teknisk område</t>
  </si>
  <si>
    <t>Boligområdet</t>
  </si>
  <si>
    <t>Socialområdet</t>
  </si>
  <si>
    <t>Konto 4 er fratrukket konto 46 for årene 2000 - 2002</t>
  </si>
  <si>
    <t>Arbejdsmarkedsområdet</t>
  </si>
  <si>
    <t>KU området</t>
  </si>
  <si>
    <t>Tallene baseres på det totale antal enekltpersoner der har registreret sig på en måned.</t>
  </si>
  <si>
    <t>Forsyningsområdet</t>
  </si>
  <si>
    <t>Likviditet</t>
  </si>
  <si>
    <t>Lovmæssigt krav 5 %</t>
  </si>
  <si>
    <t>Kommunalt krav 10 %</t>
  </si>
  <si>
    <t>Gns</t>
  </si>
  <si>
    <t>Alle tal er ultimo måneden. Bemærk at tallene kan kan have meget store udsving, afhængigt af afregning til kreditorer, indbetaling af skatter, refusioner mv.</t>
  </si>
  <si>
    <t>Skatteindtægter, tilskud og renter</t>
  </si>
  <si>
    <t>Anlægsområdet</t>
  </si>
  <si>
    <t xml:space="preserve">                                                                                      </t>
  </si>
  <si>
    <t>Regnskab 2002</t>
  </si>
  <si>
    <t>Budget 2003</t>
  </si>
  <si>
    <t>Aktuelt 2003</t>
  </si>
  <si>
    <t>Akk. Budget 2003</t>
  </si>
  <si>
    <t>Akk. Regnskab 2003</t>
  </si>
  <si>
    <t>Heraf bygder</t>
  </si>
  <si>
    <t>Ultimo måned</t>
  </si>
  <si>
    <t>Konto</t>
  </si>
  <si>
    <t>80</t>
  </si>
  <si>
    <t>81</t>
  </si>
  <si>
    <t>85</t>
  </si>
  <si>
    <t>83</t>
  </si>
  <si>
    <t>8</t>
  </si>
  <si>
    <t>1</t>
  </si>
  <si>
    <t>2</t>
  </si>
  <si>
    <t>3</t>
  </si>
  <si>
    <t>4</t>
  </si>
  <si>
    <t>46</t>
  </si>
  <si>
    <t>5</t>
  </si>
  <si>
    <t>6</t>
  </si>
  <si>
    <t>7</t>
  </si>
  <si>
    <t>Bemærk: Akk.budget er incl saldo primo året</t>
  </si>
  <si>
    <t>I øverste tabel er felter markeret når summen er under det lovmæssige krav på 5%</t>
  </si>
  <si>
    <t>10</t>
  </si>
  <si>
    <t>11</t>
  </si>
  <si>
    <t>12</t>
  </si>
  <si>
    <t>16</t>
  </si>
  <si>
    <t>18</t>
  </si>
  <si>
    <t>20</t>
  </si>
  <si>
    <t>21</t>
  </si>
  <si>
    <t>22</t>
  </si>
  <si>
    <t>23</t>
  </si>
  <si>
    <t>25</t>
  </si>
  <si>
    <t>26</t>
  </si>
  <si>
    <t>27</t>
  </si>
  <si>
    <t>28</t>
  </si>
  <si>
    <t>30</t>
  </si>
  <si>
    <t>31</t>
  </si>
  <si>
    <t>36</t>
  </si>
  <si>
    <t>39</t>
  </si>
  <si>
    <t>40</t>
  </si>
  <si>
    <t>41</t>
  </si>
  <si>
    <t>44</t>
  </si>
  <si>
    <t>45</t>
  </si>
  <si>
    <t>47</t>
  </si>
  <si>
    <t>48</t>
  </si>
  <si>
    <t>49</t>
  </si>
  <si>
    <t>43</t>
  </si>
  <si>
    <t>50</t>
  </si>
  <si>
    <t>52</t>
  </si>
  <si>
    <t>53</t>
  </si>
  <si>
    <t>55</t>
  </si>
  <si>
    <t>56</t>
  </si>
  <si>
    <t>59</t>
  </si>
  <si>
    <t>60</t>
  </si>
  <si>
    <t>64</t>
  </si>
  <si>
    <t>66</t>
  </si>
  <si>
    <t>68</t>
  </si>
  <si>
    <t>62</t>
  </si>
  <si>
    <t>71</t>
  </si>
  <si>
    <t>72</t>
  </si>
  <si>
    <t>73</t>
  </si>
  <si>
    <t>74</t>
  </si>
  <si>
    <t>75</t>
  </si>
  <si>
    <t>76</t>
  </si>
  <si>
    <t>Grænse: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</si>
</sst>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#,###"/>
    <numFmt numFmtId="168" formatCode="&quot;Konto &quot;@"/>
    <numFmt numFmtId="169" formatCode="&quot;I øverste tabel er felter markeret når summen afviger med mere end &quot;0&quot; % positivt fra det akkumulerede budget&quot;"/>
  </numFmts>
  <fonts count="9">
    <font>
      <sz val="10"/>
      <name val="Arial"/>
      <family val="0"/>
    </font>
    <font>
      <sz val="8"/>
      <name val="Arial"/>
      <family val="2"/>
    </font>
    <font>
      <b/>
      <sz val="11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3" fontId="1" fillId="4" borderId="1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3" fontId="1" fillId="0" borderId="1" xfId="0" applyNumberFormat="1" applyFont="1" applyFill="1" applyBorder="1" applyAlignment="1">
      <alignment/>
    </xf>
    <xf numFmtId="43" fontId="1" fillId="0" borderId="0" xfId="15" applyFont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4" xfId="0" applyNumberFormat="1" applyFont="1" applyBorder="1" applyAlignment="1">
      <alignment/>
    </xf>
    <xf numFmtId="168" fontId="4" fillId="0" borderId="2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 Udgifter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635"/>
          <c:w val="0.9715"/>
          <c:h val="0.80225"/>
        </c:manualLayout>
      </c:layout>
      <c:lineChart>
        <c:grouping val="standard"/>
        <c:varyColors val="0"/>
        <c:ser>
          <c:idx val="0"/>
          <c:order val="0"/>
          <c:tx>
            <c:strRef>
              <c:f>Totaler!$B$11</c:f>
              <c:strCache>
                <c:ptCount val="1"/>
                <c:pt idx="0">
                  <c:v>Aktuelt 2003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Totaler!$E$13:$Q$13</c:f>
              <c:numCache/>
            </c:numRef>
          </c:val>
          <c:smooth val="1"/>
        </c:ser>
        <c:ser>
          <c:idx val="1"/>
          <c:order val="1"/>
          <c:tx>
            <c:strRef>
              <c:f>Totaler!$B$10</c:f>
              <c:strCache>
                <c:ptCount val="1"/>
                <c:pt idx="0">
                  <c:v>Budget 2003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Totaler!$E$12:$Q$12</c:f>
              <c:numCache/>
            </c:numRef>
          </c:val>
          <c:smooth val="1"/>
        </c:ser>
        <c:marker val="1"/>
        <c:axId val="64677142"/>
        <c:axId val="45223367"/>
      </c:lineChart>
      <c:catAx>
        <c:axId val="6467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23367"/>
        <c:crosses val="autoZero"/>
        <c:auto val="1"/>
        <c:lblOffset val="100"/>
        <c:noMultiLvlLbl val="0"/>
      </c:catAx>
      <c:valAx>
        <c:axId val="452233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771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4325"/>
          <c:y val="0.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Boligområdet akkumuleret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6125"/>
          <c:w val="0.97175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Boligområdet!$B$10</c:f>
              <c:strCache>
                <c:ptCount val="1"/>
                <c:pt idx="0">
                  <c:v>Budget 2003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Boligområdet!$E$12:$Q$12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Boligområdet!$B$11</c:f>
              <c:strCache>
                <c:ptCount val="1"/>
                <c:pt idx="0">
                  <c:v>Aktuelt 2003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Boligområdet!$E$13:$Q$13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marker val="1"/>
        <c:axId val="63718352"/>
        <c:axId val="36594257"/>
      </c:lineChart>
      <c:catAx>
        <c:axId val="63718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594257"/>
        <c:crosses val="autoZero"/>
        <c:auto val="1"/>
        <c:lblOffset val="100"/>
        <c:noMultiLvlLbl val="0"/>
      </c:catAx>
      <c:valAx>
        <c:axId val="365942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183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4075"/>
          <c:y val="0.0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Socialområdet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6475"/>
          <c:w val="0.97175"/>
          <c:h val="0.800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Socialområdet!$B$11</c:f>
              <c:strCache>
                <c:ptCount val="1"/>
                <c:pt idx="0">
                  <c:v>Aktuelt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Socialområdet!$E$11:$Q$11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60912858"/>
        <c:axId val="11344811"/>
      </c:barChart>
      <c:lineChart>
        <c:grouping val="standard"/>
        <c:varyColors val="0"/>
        <c:ser>
          <c:idx val="0"/>
          <c:order val="0"/>
          <c:tx>
            <c:strRef>
              <c:f>Socialområdet!$B$10</c:f>
              <c:strCache>
                <c:ptCount val="1"/>
                <c:pt idx="0">
                  <c:v>Budget 2003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Socialområdet!$E$10:$Q$10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axId val="60912858"/>
        <c:axId val="11344811"/>
      </c:lineChart>
      <c:catAx>
        <c:axId val="60912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44811"/>
        <c:crosses val="autoZero"/>
        <c:auto val="1"/>
        <c:lblOffset val="100"/>
        <c:noMultiLvlLbl val="0"/>
      </c:catAx>
      <c:valAx>
        <c:axId val="11344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128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48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Socialområdet akkumuleret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6125"/>
          <c:w val="0.97175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Socialområdet!$B$10</c:f>
              <c:strCache>
                <c:ptCount val="1"/>
                <c:pt idx="0">
                  <c:v>Budget 2003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Socialområdet!$E$12:$Q$12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Socialområdet!$B$11</c:f>
              <c:strCache>
                <c:ptCount val="1"/>
                <c:pt idx="0">
                  <c:v>Aktuelt 2003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Socialområdet!$E$13:$Q$13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marker val="1"/>
        <c:axId val="34994436"/>
        <c:axId val="46514469"/>
      </c:lineChart>
      <c:catAx>
        <c:axId val="34994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14469"/>
        <c:crosses val="autoZero"/>
        <c:auto val="1"/>
        <c:lblOffset val="100"/>
        <c:noMultiLvlLbl val="0"/>
      </c:catAx>
      <c:valAx>
        <c:axId val="465144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944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395"/>
          <c:y val="0.0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Arbejdsmarkedsområdet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63"/>
          <c:w val="0.97175"/>
          <c:h val="0.80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Arbejdsmarkedsområdet!$B$11</c:f>
              <c:strCache>
                <c:ptCount val="1"/>
                <c:pt idx="0">
                  <c:v>Aktuelt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Arbejdsmarkedsområdet!$E$11:$Q$11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5977038"/>
        <c:axId val="9575615"/>
      </c:barChart>
      <c:lineChart>
        <c:grouping val="standard"/>
        <c:varyColors val="0"/>
        <c:ser>
          <c:idx val="0"/>
          <c:order val="0"/>
          <c:tx>
            <c:strRef>
              <c:f>Arbejdsmarkedsområdet!$B$10</c:f>
              <c:strCache>
                <c:ptCount val="1"/>
                <c:pt idx="0">
                  <c:v>Budget 2003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Arbejdsmarkedsområdet!$E$10:$Q$10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axId val="15977038"/>
        <c:axId val="9575615"/>
      </c:lineChart>
      <c:catAx>
        <c:axId val="1597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75615"/>
        <c:crosses val="autoZero"/>
        <c:auto val="1"/>
        <c:lblOffset val="100"/>
        <c:noMultiLvlLbl val="0"/>
      </c:catAx>
      <c:valAx>
        <c:axId val="95756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770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3975"/>
          <c:y val="0.01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Arbejdsmarkedsområdet akkumuleret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6125"/>
          <c:w val="0.97175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Arbejdsmarkedsområdet!$B$10</c:f>
              <c:strCache>
                <c:ptCount val="1"/>
                <c:pt idx="0">
                  <c:v>Budget 2003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Arbejdsmarkedsområdet!$E$12:$Q$12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Arbejdsmarkedsområdet!$B$11</c:f>
              <c:strCache>
                <c:ptCount val="1"/>
                <c:pt idx="0">
                  <c:v>Aktuelt 2003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Arbejdsmarkedsområdet!$E$13:$Q$13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marker val="1"/>
        <c:axId val="19071672"/>
        <c:axId val="37427321"/>
      </c:lineChart>
      <c:catAx>
        <c:axId val="19071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27321"/>
        <c:crosses val="autoZero"/>
        <c:auto val="1"/>
        <c:lblOffset val="100"/>
        <c:noMultiLvlLbl val="0"/>
      </c:catAx>
      <c:valAx>
        <c:axId val="374273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716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415"/>
          <c:y val="0.0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 KU området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63"/>
          <c:w val="0.97175"/>
          <c:h val="0.80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'KU området'!$B$11</c:f>
              <c:strCache>
                <c:ptCount val="1"/>
                <c:pt idx="0">
                  <c:v>Aktuelt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'KU området'!$E$11:$Q$11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301570"/>
        <c:axId val="11714131"/>
      </c:barChart>
      <c:lineChart>
        <c:grouping val="standard"/>
        <c:varyColors val="0"/>
        <c:ser>
          <c:idx val="0"/>
          <c:order val="0"/>
          <c:tx>
            <c:strRef>
              <c:f>'KU området'!$B$10</c:f>
              <c:strCache>
                <c:ptCount val="1"/>
                <c:pt idx="0">
                  <c:v>Budget 2003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'KU området'!$E$10:$Q$10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axId val="1301570"/>
        <c:axId val="11714131"/>
      </c:lineChart>
      <c:catAx>
        <c:axId val="1301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14131"/>
        <c:crosses val="autoZero"/>
        <c:auto val="1"/>
        <c:lblOffset val="100"/>
        <c:noMultiLvlLbl val="0"/>
      </c:catAx>
      <c:valAx>
        <c:axId val="11714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15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39"/>
          <c:y val="0.01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KU området akkumuleret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6125"/>
          <c:w val="0.97175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'KU området'!$B$10</c:f>
              <c:strCache>
                <c:ptCount val="1"/>
                <c:pt idx="0">
                  <c:v>Budget 2003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'KU området'!$E$12:$Q$12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'KU området'!$B$11</c:f>
              <c:strCache>
                <c:ptCount val="1"/>
                <c:pt idx="0">
                  <c:v>Aktuelt 2003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'KU området'!$E$13:$Q$13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marker val="1"/>
        <c:axId val="38318316"/>
        <c:axId val="9320525"/>
      </c:lineChart>
      <c:catAx>
        <c:axId val="38318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20525"/>
        <c:crosses val="autoZero"/>
        <c:auto val="1"/>
        <c:lblOffset val="100"/>
        <c:noMultiLvlLbl val="0"/>
      </c:catAx>
      <c:valAx>
        <c:axId val="93205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183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4075"/>
          <c:y val="0.01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 Forsyningsområdet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63"/>
          <c:w val="0.97175"/>
          <c:h val="0.80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Forsyningsområdet!$B$11</c:f>
              <c:strCache>
                <c:ptCount val="1"/>
                <c:pt idx="0">
                  <c:v>Aktuelt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Forsyningsområdet!$E$11:$Q$11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6775862"/>
        <c:axId val="16765031"/>
      </c:barChart>
      <c:lineChart>
        <c:grouping val="standard"/>
        <c:varyColors val="0"/>
        <c:ser>
          <c:idx val="0"/>
          <c:order val="0"/>
          <c:tx>
            <c:strRef>
              <c:f>Forsyningsområdet!$B$10</c:f>
              <c:strCache>
                <c:ptCount val="1"/>
                <c:pt idx="0">
                  <c:v>Budget 2003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Forsyningsområdet!$E$10:$Q$10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axId val="16775862"/>
        <c:axId val="16765031"/>
      </c:lineChart>
      <c:catAx>
        <c:axId val="1677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765031"/>
        <c:crosses val="autoZero"/>
        <c:auto val="1"/>
        <c:lblOffset val="100"/>
        <c:noMultiLvlLbl val="0"/>
      </c:catAx>
      <c:valAx>
        <c:axId val="167650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758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415"/>
          <c:y val="0.01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Forsyningsområdet akkumuleret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6125"/>
          <c:w val="0.97175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Forsyningsområdet!$B$10</c:f>
              <c:strCache>
                <c:ptCount val="1"/>
                <c:pt idx="0">
                  <c:v>Budget 2003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Forsyningsområdet!$E$12:$Q$12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Forsyningsområdet!$B$11</c:f>
              <c:strCache>
                <c:ptCount val="1"/>
                <c:pt idx="0">
                  <c:v>Aktuelt 2003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Forsyningsområdet!$E$13:$Q$13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marker val="1"/>
        <c:axId val="16667552"/>
        <c:axId val="15790241"/>
      </c:lineChart>
      <c:catAx>
        <c:axId val="16667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90241"/>
        <c:crosses val="autoZero"/>
        <c:auto val="1"/>
        <c:lblOffset val="100"/>
        <c:noMultiLvlLbl val="0"/>
      </c:catAx>
      <c:valAx>
        <c:axId val="15790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675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4325"/>
          <c:y val="0.02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 Anlægsområdet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63"/>
          <c:w val="0.972"/>
          <c:h val="0.80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Anlægsområdet!$B$11</c:f>
              <c:strCache>
                <c:ptCount val="1"/>
                <c:pt idx="0">
                  <c:v>Aktuelt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Anlægsområdet!$E$11:$Q$11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7894442"/>
        <c:axId val="3941115"/>
      </c:barChart>
      <c:lineChart>
        <c:grouping val="standard"/>
        <c:varyColors val="0"/>
        <c:ser>
          <c:idx val="0"/>
          <c:order val="0"/>
          <c:tx>
            <c:strRef>
              <c:f>Anlægsområdet!$B$10</c:f>
              <c:strCache>
                <c:ptCount val="1"/>
                <c:pt idx="0">
                  <c:v>Budget 2003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Anlægsområdet!$E$10:$Q$10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axId val="7894442"/>
        <c:axId val="3941115"/>
      </c:lineChart>
      <c:catAx>
        <c:axId val="789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1115"/>
        <c:crosses val="autoZero"/>
        <c:auto val="1"/>
        <c:lblOffset val="100"/>
        <c:noMultiLvlLbl val="0"/>
      </c:catAx>
      <c:valAx>
        <c:axId val="39411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944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4375"/>
          <c:y val="0.01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Indtægter/Udgifter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595"/>
          <c:w val="0.97125"/>
          <c:h val="0.8065"/>
        </c:manualLayout>
      </c:layout>
      <c:lineChart>
        <c:grouping val="standard"/>
        <c:varyColors val="0"/>
        <c:ser>
          <c:idx val="0"/>
          <c:order val="0"/>
          <c:tx>
            <c:v>Indtægter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'Indtægter og renter'!$E$13:$Q$13</c:f>
              <c:numCache>
                <c:ptCount val="13"/>
                <c:pt idx="0">
                  <c:v>2357.7799999999997</c:v>
                </c:pt>
                <c:pt idx="1">
                  <c:v>6713.145759999999</c:v>
                </c:pt>
                <c:pt idx="2">
                  <c:v>9180.54776</c:v>
                </c:pt>
                <c:pt idx="3">
                  <c:v>9180.54776</c:v>
                </c:pt>
                <c:pt idx="4">
                  <c:v>9180.54776</c:v>
                </c:pt>
                <c:pt idx="5">
                  <c:v>9180.54776</c:v>
                </c:pt>
                <c:pt idx="6">
                  <c:v>9180.54776</c:v>
                </c:pt>
                <c:pt idx="7">
                  <c:v>9180.54776</c:v>
                </c:pt>
                <c:pt idx="8">
                  <c:v>9180.54776</c:v>
                </c:pt>
                <c:pt idx="9">
                  <c:v>9180.54776</c:v>
                </c:pt>
                <c:pt idx="10">
                  <c:v>9180.54776</c:v>
                </c:pt>
                <c:pt idx="11">
                  <c:v>9180.54776</c:v>
                </c:pt>
                <c:pt idx="12">
                  <c:v>9180.54776</c:v>
                </c:pt>
              </c:numCache>
            </c:numRef>
          </c:val>
          <c:smooth val="1"/>
        </c:ser>
        <c:ser>
          <c:idx val="1"/>
          <c:order val="1"/>
          <c:tx>
            <c:v>Udgifter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Totaler!$E$13:$Q$13</c:f>
              <c:numCache/>
            </c:numRef>
          </c:val>
          <c:smooth val="1"/>
        </c:ser>
        <c:marker val="1"/>
        <c:axId val="4357120"/>
        <c:axId val="39214081"/>
      </c:lineChart>
      <c:catAx>
        <c:axId val="4357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14081"/>
        <c:crosses val="autoZero"/>
        <c:auto val="1"/>
        <c:lblOffset val="100"/>
        <c:noMultiLvlLbl val="0"/>
      </c:catAx>
      <c:valAx>
        <c:axId val="392140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71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61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Anlægsområdet akkumuleret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6125"/>
          <c:w val="0.97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Anlægsområdet!$B$10</c:f>
              <c:strCache>
                <c:ptCount val="1"/>
                <c:pt idx="0">
                  <c:v>Budget 2003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Anlægsområdet!$E$12:$Q$12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Anlægsområdet!$B$11</c:f>
              <c:strCache>
                <c:ptCount val="1"/>
                <c:pt idx="0">
                  <c:v>Aktuelt 2003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Anlægsområdet!$E$13:$Q$13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marker val="1"/>
        <c:axId val="35470036"/>
        <c:axId val="50794869"/>
      </c:lineChart>
      <c:catAx>
        <c:axId val="35470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94869"/>
        <c:crosses val="autoZero"/>
        <c:auto val="1"/>
        <c:lblOffset val="100"/>
        <c:noMultiLvlLbl val="0"/>
      </c:catAx>
      <c:valAx>
        <c:axId val="507948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700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4425"/>
          <c:y val="0.01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Restanceudviklingen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9"/>
          <c:w val="0.97175"/>
          <c:h val="0.80325"/>
        </c:manualLayout>
      </c:layout>
      <c:lineChart>
        <c:grouping val="standard"/>
        <c:varyColors val="0"/>
        <c:ser>
          <c:idx val="0"/>
          <c:order val="0"/>
          <c:tx>
            <c:strRef>
              <c:f>'Restancer &amp; Arbejdsløshed'!$B$8</c:f>
              <c:strCache>
                <c:ptCount val="1"/>
                <c:pt idx="0">
                  <c:v>Regnskab 2001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'Restancer &amp; Arbejdsløshed'!$E$8:$P$8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'Restancer &amp; Arbejdsløshed'!$B$9</c:f>
              <c:strCache>
                <c:ptCount val="1"/>
                <c:pt idx="0">
                  <c:v>Regnskab 2002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'Restancer &amp; Arbejdsløshed'!$E$9:$P$9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'Restancer &amp; Arbejdsløshed'!$B$11</c:f>
              <c:strCache>
                <c:ptCount val="1"/>
                <c:pt idx="0">
                  <c:v>Aktuelt 2003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'Restancer &amp; Arbejdsløshed'!$E$13:$Q$13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4500638"/>
        <c:axId val="20743695"/>
      </c:lineChart>
      <c:catAx>
        <c:axId val="5450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43695"/>
        <c:crosses val="autoZero"/>
        <c:auto val="1"/>
        <c:lblOffset val="100"/>
        <c:noMultiLvlLbl val="0"/>
      </c:catAx>
      <c:valAx>
        <c:axId val="207436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006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.007"/>
          <c:w val="0.17925"/>
          <c:h val="0.16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Udviklingen i arbejdsledighed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6075"/>
          <c:w val="0.972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'Restancer &amp; Arbejdsløshed'!$C$51</c:f>
              <c:strCache>
                <c:ptCount val="1"/>
                <c:pt idx="0">
                  <c:v>2001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'Restancer &amp; Arbejdsløshed'!$E$51:$P$51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'Restancer &amp; Arbejdsløshed'!$C$52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'Restancer &amp; Arbejdsløshed'!$E$52:$P$52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'Restancer &amp; Arbejdsløshed'!$C$53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'Restancer &amp; Arbejdsløshed'!$E$53:$P$53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2475528"/>
        <c:axId val="2517705"/>
      </c:lineChart>
      <c:catAx>
        <c:axId val="52475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7705"/>
        <c:crosses val="autoZero"/>
        <c:auto val="1"/>
        <c:lblOffset val="100"/>
        <c:noMultiLvlLbl val="0"/>
      </c:catAx>
      <c:valAx>
        <c:axId val="25177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755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75"/>
          <c:y val="0.01025"/>
          <c:w val="0.14125"/>
          <c:h val="0.1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Likviditet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63"/>
          <c:w val="0.97175"/>
          <c:h val="0.8025"/>
        </c:manualLayout>
      </c:layout>
      <c:lineChart>
        <c:grouping val="standard"/>
        <c:varyColors val="0"/>
        <c:ser>
          <c:idx val="0"/>
          <c:order val="0"/>
          <c:tx>
            <c:strRef>
              <c:f>Likviditet!$B$10</c:f>
              <c:strCache>
                <c:ptCount val="1"/>
                <c:pt idx="0">
                  <c:v>Budget 2003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Likviditet!$E$10:$Q$10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Likviditet!$B$11</c:f>
              <c:strCache>
                <c:ptCount val="1"/>
                <c:pt idx="0">
                  <c:v>Aktuelt 2003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Likviditet!$E$11:$Q$11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marker val="1"/>
        <c:axId val="22659346"/>
        <c:axId val="2607523"/>
      </c:lineChart>
      <c:catAx>
        <c:axId val="22659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7523"/>
        <c:crosses val="autoZero"/>
        <c:auto val="1"/>
        <c:lblOffset val="100"/>
        <c:noMultiLvlLbl val="0"/>
      </c:catAx>
      <c:valAx>
        <c:axId val="26075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6593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48"/>
          <c:y val="0.00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Sammenlignet med 5 % og 10 %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6125"/>
          <c:w val="0.97175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Likviditet!$B$11</c:f>
              <c:strCache>
                <c:ptCount val="1"/>
                <c:pt idx="0">
                  <c:v>Aktuelt 2003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Likviditet!$E$11:$P$11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5%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Likviditet!$E$12:$P$12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10%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Likviditet!$E$13:$P$13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3467708"/>
        <c:axId val="9882781"/>
      </c:lineChart>
      <c:catAx>
        <c:axId val="23467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82781"/>
        <c:crosses val="autoZero"/>
        <c:auto val="1"/>
        <c:lblOffset val="100"/>
        <c:noMultiLvlLbl val="0"/>
      </c:catAx>
      <c:valAx>
        <c:axId val="9882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677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"/>
          <c:y val="0.01375"/>
          <c:w val="0.148"/>
          <c:h val="0.1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Indtægter og renter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63"/>
          <c:w val="0.97175"/>
          <c:h val="0.80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'Indtægter og renter'!$B$11</c:f>
              <c:strCache>
                <c:ptCount val="1"/>
                <c:pt idx="0">
                  <c:v>Aktuelt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'Indtægter og renter'!$E$11:$Q$11</c:f>
              <c:numCache/>
            </c:numRef>
          </c:val>
        </c:ser>
        <c:axId val="17382410"/>
        <c:axId val="22223963"/>
      </c:barChart>
      <c:lineChart>
        <c:grouping val="standard"/>
        <c:varyColors val="0"/>
        <c:ser>
          <c:idx val="0"/>
          <c:order val="0"/>
          <c:tx>
            <c:strRef>
              <c:f>'Indtægter og renter'!$B$10</c:f>
              <c:strCache>
                <c:ptCount val="1"/>
                <c:pt idx="0">
                  <c:v>Budget 2003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'Indtægter og renter'!$E$10:$Q$10</c:f>
              <c:numCache/>
            </c:numRef>
          </c:val>
          <c:smooth val="1"/>
        </c:ser>
        <c:axId val="17382410"/>
        <c:axId val="22223963"/>
      </c:lineChart>
      <c:catAx>
        <c:axId val="1738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23963"/>
        <c:crosses val="autoZero"/>
        <c:auto val="1"/>
        <c:lblOffset val="100"/>
        <c:noMultiLvlLbl val="0"/>
      </c:catAx>
      <c:valAx>
        <c:axId val="22223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824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"/>
          <c:y val="0.00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Indtægter og renter akkumuleret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6125"/>
          <c:w val="0.97175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'Indtægter og renter'!$B$10</c:f>
              <c:strCache>
                <c:ptCount val="1"/>
                <c:pt idx="0">
                  <c:v>Budget 2003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'Indtægter og renter'!$E$12:$Q$12</c:f>
              <c:numCache/>
            </c:numRef>
          </c:val>
          <c:smooth val="1"/>
        </c:ser>
        <c:ser>
          <c:idx val="1"/>
          <c:order val="1"/>
          <c:tx>
            <c:strRef>
              <c:f>'Indtægter og renter'!$B$11</c:f>
              <c:strCache>
                <c:ptCount val="1"/>
                <c:pt idx="0">
                  <c:v>Aktuelt 2003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'Indtægter og renter'!$E$13:$Q$13</c:f>
              <c:numCache/>
            </c:numRef>
          </c:val>
          <c:smooth val="1"/>
        </c:ser>
        <c:marker val="1"/>
        <c:axId val="65797940"/>
        <c:axId val="55310549"/>
      </c:lineChart>
      <c:catAx>
        <c:axId val="65797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10549"/>
        <c:crosses val="autoZero"/>
        <c:auto val="1"/>
        <c:lblOffset val="100"/>
        <c:noMultiLvlLbl val="0"/>
      </c:catAx>
      <c:valAx>
        <c:axId val="553105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979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025"/>
          <c:y val="0.00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Administrationen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63"/>
          <c:w val="0.97175"/>
          <c:h val="0.80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Administration!$B$11</c:f>
              <c:strCache>
                <c:ptCount val="1"/>
                <c:pt idx="0">
                  <c:v>Aktuelt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Administration!$E$11:$Q$11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8032894"/>
        <c:axId val="50969455"/>
      </c:barChart>
      <c:lineChart>
        <c:grouping val="standard"/>
        <c:varyColors val="0"/>
        <c:ser>
          <c:idx val="0"/>
          <c:order val="0"/>
          <c:tx>
            <c:strRef>
              <c:f>Administration!$B$10</c:f>
              <c:strCache>
                <c:ptCount val="1"/>
                <c:pt idx="0">
                  <c:v>Budget 2003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Administration!$E$10:$Q$10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axId val="28032894"/>
        <c:axId val="50969455"/>
      </c:lineChart>
      <c:catAx>
        <c:axId val="28032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69455"/>
        <c:crosses val="autoZero"/>
        <c:auto val="1"/>
        <c:lblOffset val="100"/>
        <c:noMultiLvlLbl val="0"/>
      </c:catAx>
      <c:valAx>
        <c:axId val="509694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328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39"/>
          <c:y val="0.00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Administrationen akkumuleret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6125"/>
          <c:w val="0.97175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Administration!$B$10</c:f>
              <c:strCache>
                <c:ptCount val="1"/>
                <c:pt idx="0">
                  <c:v>Budget 2003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Administration!$E$12:$Q$12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Administration!$B$11</c:f>
              <c:strCache>
                <c:ptCount val="1"/>
                <c:pt idx="0">
                  <c:v>Aktuelt 2003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Administration!$E$13:$Q$13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marker val="1"/>
        <c:axId val="56071912"/>
        <c:axId val="34885161"/>
      </c:lineChart>
      <c:catAx>
        <c:axId val="56071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85161"/>
        <c:crosses val="autoZero"/>
        <c:auto val="1"/>
        <c:lblOffset val="100"/>
        <c:noMultiLvlLbl val="0"/>
      </c:catAx>
      <c:valAx>
        <c:axId val="348851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719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395"/>
          <c:y val="0.01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Teknisk område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63"/>
          <c:w val="0.97175"/>
          <c:h val="0.80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'Teknisk område'!$B$11</c:f>
              <c:strCache>
                <c:ptCount val="1"/>
                <c:pt idx="0">
                  <c:v>Aktuelt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'Teknisk område'!$E$11:$Q$11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45530994"/>
        <c:axId val="7125763"/>
      </c:barChart>
      <c:lineChart>
        <c:grouping val="standard"/>
        <c:varyColors val="0"/>
        <c:ser>
          <c:idx val="0"/>
          <c:order val="0"/>
          <c:tx>
            <c:strRef>
              <c:f>'Teknisk område'!$B$10</c:f>
              <c:strCache>
                <c:ptCount val="1"/>
                <c:pt idx="0">
                  <c:v>Budget 2003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'Teknisk område'!$E$10:$Q$10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axId val="45530994"/>
        <c:axId val="7125763"/>
      </c:lineChart>
      <c:catAx>
        <c:axId val="45530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25763"/>
        <c:crosses val="autoZero"/>
        <c:auto val="1"/>
        <c:lblOffset val="100"/>
        <c:noMultiLvlLbl val="0"/>
      </c:catAx>
      <c:valAx>
        <c:axId val="71257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309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4275"/>
          <c:y val="0.01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Teknisk område akkumuleret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6125"/>
          <c:w val="0.97175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'Teknisk område'!$B$10</c:f>
              <c:strCache>
                <c:ptCount val="1"/>
                <c:pt idx="0">
                  <c:v>Budget 2003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'Teknisk område'!$E$12:$Q$12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'Teknisk område'!$B$11</c:f>
              <c:strCache>
                <c:ptCount val="1"/>
                <c:pt idx="0">
                  <c:v>Aktuelt 2003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'Teknisk område'!$E$13:$Q$13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marker val="1"/>
        <c:axId val="64131868"/>
        <c:axId val="40315901"/>
      </c:lineChart>
      <c:catAx>
        <c:axId val="64131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15901"/>
        <c:crosses val="autoZero"/>
        <c:auto val="1"/>
        <c:lblOffset val="100"/>
        <c:noMultiLvlLbl val="0"/>
      </c:catAx>
      <c:valAx>
        <c:axId val="403159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318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4325"/>
          <c:y val="0.00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Boligområdet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63"/>
          <c:w val="0.97175"/>
          <c:h val="0.80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Boligområdet!$B$11</c:f>
              <c:strCache>
                <c:ptCount val="1"/>
                <c:pt idx="0">
                  <c:v>Aktuelt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Boligområdet!$E$11:$Q$11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7298790"/>
        <c:axId val="44362519"/>
      </c:barChart>
      <c:lineChart>
        <c:grouping val="standard"/>
        <c:varyColors val="0"/>
        <c:ser>
          <c:idx val="0"/>
          <c:order val="0"/>
          <c:tx>
            <c:strRef>
              <c:f>Boligområdet!$B$10</c:f>
              <c:strCache>
                <c:ptCount val="1"/>
                <c:pt idx="0">
                  <c:v>Budget 2003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Boligområdet!$E$10:$Q$10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axId val="27298790"/>
        <c:axId val="44362519"/>
      </c:lineChart>
      <c:catAx>
        <c:axId val="27298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62519"/>
        <c:crosses val="autoZero"/>
        <c:auto val="1"/>
        <c:lblOffset val="100"/>
        <c:noMultiLvlLbl val="0"/>
      </c:catAx>
      <c:valAx>
        <c:axId val="443625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987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415"/>
          <c:y val="0.00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18</xdr:col>
      <xdr:colOff>9525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133350" y="2190750"/>
        <a:ext cx="76009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18</xdr:col>
      <xdr:colOff>19050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123825" y="5324475"/>
        <a:ext cx="76200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18</xdr:col>
      <xdr:colOff>9525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133350" y="2190750"/>
        <a:ext cx="77057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18</xdr:col>
      <xdr:colOff>19050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123825" y="5324475"/>
        <a:ext cx="772477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18</xdr:col>
      <xdr:colOff>9525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133350" y="2247900"/>
        <a:ext cx="76866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57</xdr:row>
      <xdr:rowOff>142875</xdr:rowOff>
    </xdr:from>
    <xdr:to>
      <xdr:col>18</xdr:col>
      <xdr:colOff>9525</xdr:colOff>
      <xdr:row>77</xdr:row>
      <xdr:rowOff>152400</xdr:rowOff>
    </xdr:to>
    <xdr:graphicFrame>
      <xdr:nvGraphicFramePr>
        <xdr:cNvPr id="2" name="Chart 2"/>
        <xdr:cNvGraphicFramePr/>
      </xdr:nvGraphicFramePr>
      <xdr:xfrm>
        <a:off x="114300" y="8991600"/>
        <a:ext cx="77057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18</xdr:col>
      <xdr:colOff>9525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133350" y="2228850"/>
        <a:ext cx="76009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18</xdr:col>
      <xdr:colOff>19050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123825" y="5743575"/>
        <a:ext cx="76200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18</xdr:col>
      <xdr:colOff>9525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133350" y="2190750"/>
        <a:ext cx="76390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18</xdr:col>
      <xdr:colOff>19050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123825" y="5324475"/>
        <a:ext cx="76581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18</xdr:col>
      <xdr:colOff>9525</xdr:colOff>
      <xdr:row>34</xdr:row>
      <xdr:rowOff>133350</xdr:rowOff>
    </xdr:to>
    <xdr:graphicFrame>
      <xdr:nvGraphicFramePr>
        <xdr:cNvPr id="1" name="Chart 4"/>
        <xdr:cNvGraphicFramePr/>
      </xdr:nvGraphicFramePr>
      <xdr:xfrm>
        <a:off x="133350" y="2190750"/>
        <a:ext cx="76009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18</xdr:col>
      <xdr:colOff>19050</xdr:colOff>
      <xdr:row>57</xdr:row>
      <xdr:rowOff>9525</xdr:rowOff>
    </xdr:to>
    <xdr:graphicFrame>
      <xdr:nvGraphicFramePr>
        <xdr:cNvPr id="2" name="Chart 6"/>
        <xdr:cNvGraphicFramePr/>
      </xdr:nvGraphicFramePr>
      <xdr:xfrm>
        <a:off x="123825" y="5324475"/>
        <a:ext cx="76200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18</xdr:col>
      <xdr:colOff>9525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133350" y="2190750"/>
        <a:ext cx="76009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18</xdr:col>
      <xdr:colOff>19050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123825" y="5324475"/>
        <a:ext cx="76200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18</xdr:col>
      <xdr:colOff>9525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133350" y="2190750"/>
        <a:ext cx="76009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18</xdr:col>
      <xdr:colOff>19050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123825" y="5324475"/>
        <a:ext cx="76200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18</xdr:col>
      <xdr:colOff>9525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133350" y="2190750"/>
        <a:ext cx="76009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18</xdr:col>
      <xdr:colOff>19050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123825" y="5324475"/>
        <a:ext cx="76200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18</xdr:col>
      <xdr:colOff>9525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133350" y="2247900"/>
        <a:ext cx="76390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18</xdr:col>
      <xdr:colOff>19050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123825" y="5762625"/>
        <a:ext cx="76581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18</xdr:col>
      <xdr:colOff>9525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133350" y="2190750"/>
        <a:ext cx="76009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18</xdr:col>
      <xdr:colOff>19050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123825" y="5324475"/>
        <a:ext cx="76200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18</xdr:col>
      <xdr:colOff>9525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133350" y="2190750"/>
        <a:ext cx="76009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18</xdr:col>
      <xdr:colOff>19050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123825" y="5324475"/>
        <a:ext cx="76200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stan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edig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ikviditetsoversig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o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">
          <cell r="D3" t="str">
            <v>BALANCE</v>
          </cell>
        </row>
        <row r="4">
          <cell r="D4" t="str">
            <v>STATUS</v>
          </cell>
        </row>
        <row r="5">
          <cell r="D5" t="str">
            <v>FINANSIELLE KONTI</v>
          </cell>
        </row>
        <row r="6">
          <cell r="B6" t="str">
            <v>91</v>
          </cell>
          <cell r="C6" t="str">
            <v>91 (6)</v>
          </cell>
          <cell r="D6" t="str">
            <v>KORTFRISTEDE TILGODEHAVENDER</v>
          </cell>
          <cell r="E6">
            <v>529.78571</v>
          </cell>
          <cell r="F6">
            <v>-194.17508999999998</v>
          </cell>
          <cell r="G6">
            <v>-469.70143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1</v>
          </cell>
          <cell r="S6">
            <v>2</v>
          </cell>
          <cell r="T6">
            <v>3</v>
          </cell>
          <cell r="U6">
            <v>4</v>
          </cell>
          <cell r="V6">
            <v>5</v>
          </cell>
          <cell r="W6">
            <v>6</v>
          </cell>
          <cell r="X6">
            <v>7</v>
          </cell>
          <cell r="Y6">
            <v>8</v>
          </cell>
          <cell r="Z6">
            <v>9</v>
          </cell>
          <cell r="AA6">
            <v>10</v>
          </cell>
          <cell r="AB6">
            <v>0</v>
          </cell>
          <cell r="AC6">
            <v>0</v>
          </cell>
          <cell r="AD6">
            <v>0</v>
          </cell>
          <cell r="AE6">
            <v>23630.576579999997</v>
          </cell>
          <cell r="AF6">
            <v>23436.401489999997</v>
          </cell>
          <cell r="AG6">
            <v>22966.70006</v>
          </cell>
          <cell r="AH6">
            <v>22966.70006</v>
          </cell>
          <cell r="AI6">
            <v>22966.70006</v>
          </cell>
          <cell r="AJ6">
            <v>22966.70006</v>
          </cell>
          <cell r="AK6">
            <v>22966.70006</v>
          </cell>
          <cell r="AL6">
            <v>22966.70006</v>
          </cell>
          <cell r="AM6">
            <v>22966.70006</v>
          </cell>
          <cell r="AN6">
            <v>22966.70006</v>
          </cell>
          <cell r="AO6">
            <v>22966.70006</v>
          </cell>
          <cell r="AP6">
            <v>22966.70006</v>
          </cell>
          <cell r="AQ6">
            <v>22966.70006</v>
          </cell>
          <cell r="AR6">
            <v>22966.70006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</row>
        <row r="7">
          <cell r="B7" t="str">
            <v>92</v>
          </cell>
          <cell r="C7" t="str">
            <v>92 (6)</v>
          </cell>
          <cell r="D7" t="str">
            <v>SKATTETILGODEHAVENDER</v>
          </cell>
          <cell r="E7">
            <v>-10541.0771</v>
          </cell>
          <cell r="F7">
            <v>-5743.245089999999</v>
          </cell>
          <cell r="G7">
            <v>3717.00093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14374.279550000001</v>
          </cell>
          <cell r="AF7">
            <v>8631.03446</v>
          </cell>
          <cell r="AG7">
            <v>12348.035390000001</v>
          </cell>
          <cell r="AH7">
            <v>12348.035390000001</v>
          </cell>
          <cell r="AI7">
            <v>12348.035390000001</v>
          </cell>
          <cell r="AJ7">
            <v>12348.035390000001</v>
          </cell>
          <cell r="AK7">
            <v>12348.035390000001</v>
          </cell>
          <cell r="AL7">
            <v>12348.035390000001</v>
          </cell>
          <cell r="AM7">
            <v>12348.035390000001</v>
          </cell>
          <cell r="AN7">
            <v>12348.035390000001</v>
          </cell>
          <cell r="AO7">
            <v>12348.035390000001</v>
          </cell>
          <cell r="AP7">
            <v>12348.035390000001</v>
          </cell>
          <cell r="AQ7">
            <v>12348.035390000001</v>
          </cell>
          <cell r="AR7">
            <v>12348.035390000001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</row>
        <row r="8">
          <cell r="B8" t="str">
            <v>9</v>
          </cell>
          <cell r="C8" t="str">
            <v>9 (8)</v>
          </cell>
          <cell r="D8" t="str">
            <v>FINANSIELLE KONTI</v>
          </cell>
          <cell r="E8">
            <v>-10011.29139</v>
          </cell>
          <cell r="F8">
            <v>-5937.420179999999</v>
          </cell>
          <cell r="G8">
            <v>3247.2995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</v>
          </cell>
          <cell r="S8">
            <v>2</v>
          </cell>
          <cell r="T8">
            <v>3</v>
          </cell>
          <cell r="U8">
            <v>4</v>
          </cell>
          <cell r="V8">
            <v>5</v>
          </cell>
          <cell r="W8">
            <v>6</v>
          </cell>
          <cell r="X8">
            <v>7</v>
          </cell>
          <cell r="Y8">
            <v>8</v>
          </cell>
          <cell r="Z8">
            <v>9</v>
          </cell>
          <cell r="AA8">
            <v>10</v>
          </cell>
          <cell r="AB8">
            <v>0</v>
          </cell>
          <cell r="AC8">
            <v>0</v>
          </cell>
          <cell r="AD8">
            <v>0</v>
          </cell>
          <cell r="AE8">
            <v>38004.85613</v>
          </cell>
          <cell r="AF8">
            <v>32067.43595</v>
          </cell>
          <cell r="AG8">
            <v>35314.73545</v>
          </cell>
          <cell r="AH8">
            <v>35314.73545</v>
          </cell>
          <cell r="AI8">
            <v>35314.73545</v>
          </cell>
          <cell r="AJ8">
            <v>35314.73545</v>
          </cell>
          <cell r="AK8">
            <v>35314.73545</v>
          </cell>
          <cell r="AL8">
            <v>35314.73545</v>
          </cell>
          <cell r="AM8">
            <v>35314.73545</v>
          </cell>
          <cell r="AN8">
            <v>35314.73545</v>
          </cell>
          <cell r="AO8">
            <v>35314.73545</v>
          </cell>
          <cell r="AP8">
            <v>35314.73545</v>
          </cell>
          <cell r="AQ8">
            <v>35314.73545</v>
          </cell>
          <cell r="AR8">
            <v>35314.73545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</row>
        <row r="9">
          <cell r="B9" t="str">
            <v>9</v>
          </cell>
          <cell r="C9" t="str">
            <v>9 (9)</v>
          </cell>
          <cell r="D9" t="str">
            <v>STATUS</v>
          </cell>
          <cell r="E9">
            <v>-10011.29139</v>
          </cell>
          <cell r="F9">
            <v>-5937.420179999999</v>
          </cell>
          <cell r="G9">
            <v>3247.2995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</v>
          </cell>
          <cell r="S9">
            <v>2</v>
          </cell>
          <cell r="T9">
            <v>3</v>
          </cell>
          <cell r="U9">
            <v>4</v>
          </cell>
          <cell r="V9">
            <v>5</v>
          </cell>
          <cell r="W9">
            <v>6</v>
          </cell>
          <cell r="X9">
            <v>7</v>
          </cell>
          <cell r="Y9">
            <v>8</v>
          </cell>
          <cell r="Z9">
            <v>9</v>
          </cell>
          <cell r="AA9">
            <v>10</v>
          </cell>
          <cell r="AB9">
            <v>0</v>
          </cell>
          <cell r="AC9">
            <v>0</v>
          </cell>
          <cell r="AD9">
            <v>0</v>
          </cell>
          <cell r="AE9">
            <v>38004.85613</v>
          </cell>
          <cell r="AF9">
            <v>32067.43595</v>
          </cell>
          <cell r="AG9">
            <v>35314.73545</v>
          </cell>
          <cell r="AH9">
            <v>35314.73545</v>
          </cell>
          <cell r="AI9">
            <v>35314.73545</v>
          </cell>
          <cell r="AJ9">
            <v>35314.73545</v>
          </cell>
          <cell r="AK9">
            <v>35314.73545</v>
          </cell>
          <cell r="AL9">
            <v>35314.73545</v>
          </cell>
          <cell r="AM9">
            <v>35314.73545</v>
          </cell>
          <cell r="AN9">
            <v>35314.73545</v>
          </cell>
          <cell r="AO9">
            <v>35314.73545</v>
          </cell>
          <cell r="AP9">
            <v>35314.73545</v>
          </cell>
          <cell r="AQ9">
            <v>35314.73545</v>
          </cell>
          <cell r="AR9">
            <v>35314.73545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</row>
        <row r="10">
          <cell r="B10" t="str">
            <v>0</v>
          </cell>
          <cell r="C10" t="str">
            <v>0 (10)</v>
          </cell>
          <cell r="D10" t="str">
            <v>BALANCE</v>
          </cell>
          <cell r="E10">
            <v>-10011.29139</v>
          </cell>
          <cell r="F10">
            <v>-5937.420179999999</v>
          </cell>
          <cell r="G10">
            <v>3247.2995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</v>
          </cell>
          <cell r="S10">
            <v>2</v>
          </cell>
          <cell r="T10">
            <v>3</v>
          </cell>
          <cell r="U10">
            <v>4</v>
          </cell>
          <cell r="V10">
            <v>5</v>
          </cell>
          <cell r="W10">
            <v>6</v>
          </cell>
          <cell r="X10">
            <v>7</v>
          </cell>
          <cell r="Y10">
            <v>8</v>
          </cell>
          <cell r="Z10">
            <v>9</v>
          </cell>
          <cell r="AA10">
            <v>10</v>
          </cell>
          <cell r="AB10">
            <v>0</v>
          </cell>
          <cell r="AC10">
            <v>0</v>
          </cell>
          <cell r="AD10">
            <v>0</v>
          </cell>
          <cell r="AE10">
            <v>38004.85613</v>
          </cell>
          <cell r="AF10">
            <v>32067.43595</v>
          </cell>
          <cell r="AG10">
            <v>35314.73545</v>
          </cell>
          <cell r="AH10">
            <v>35314.73545</v>
          </cell>
          <cell r="AI10">
            <v>35314.73545</v>
          </cell>
          <cell r="AJ10">
            <v>35314.73545</v>
          </cell>
          <cell r="AK10">
            <v>35314.73545</v>
          </cell>
          <cell r="AL10">
            <v>35314.73545</v>
          </cell>
          <cell r="AM10">
            <v>35314.73545</v>
          </cell>
          <cell r="AN10">
            <v>35314.73545</v>
          </cell>
          <cell r="AO10">
            <v>35314.73545</v>
          </cell>
          <cell r="AP10">
            <v>35314.73545</v>
          </cell>
          <cell r="AQ10">
            <v>35314.73545</v>
          </cell>
          <cell r="AR10">
            <v>35314.73545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2">
          <cell r="B2">
            <v>330</v>
          </cell>
          <cell r="C2">
            <v>337</v>
          </cell>
          <cell r="D2">
            <v>320</v>
          </cell>
          <cell r="E2">
            <v>290</v>
          </cell>
          <cell r="F2">
            <v>155</v>
          </cell>
          <cell r="G2">
            <v>95</v>
          </cell>
          <cell r="H2">
            <v>47</v>
          </cell>
          <cell r="I2">
            <v>74</v>
          </cell>
          <cell r="J2">
            <v>87</v>
          </cell>
          <cell r="K2">
            <v>123</v>
          </cell>
          <cell r="L2">
            <v>149</v>
          </cell>
          <cell r="M2">
            <v>139</v>
          </cell>
        </row>
        <row r="3">
          <cell r="B3">
            <v>245</v>
          </cell>
          <cell r="C3">
            <v>186</v>
          </cell>
          <cell r="D3">
            <v>260</v>
          </cell>
          <cell r="E3">
            <v>305</v>
          </cell>
          <cell r="F3">
            <v>156</v>
          </cell>
          <cell r="G3">
            <v>123</v>
          </cell>
          <cell r="H3">
            <v>74</v>
          </cell>
          <cell r="I3">
            <v>113</v>
          </cell>
          <cell r="J3">
            <v>122</v>
          </cell>
          <cell r="K3">
            <v>158</v>
          </cell>
          <cell r="L3">
            <v>183</v>
          </cell>
          <cell r="M3">
            <v>285</v>
          </cell>
        </row>
        <row r="4">
          <cell r="B4">
            <v>210</v>
          </cell>
          <cell r="C4">
            <v>200</v>
          </cell>
          <cell r="D4">
            <v>199</v>
          </cell>
        </row>
        <row r="5">
          <cell r="B5">
            <v>35</v>
          </cell>
          <cell r="C5">
            <v>7</v>
          </cell>
          <cell r="D5">
            <v>32</v>
          </cell>
          <cell r="E5">
            <v>19</v>
          </cell>
          <cell r="F5">
            <v>17</v>
          </cell>
          <cell r="G5">
            <v>12</v>
          </cell>
          <cell r="H5">
            <v>4</v>
          </cell>
          <cell r="I5">
            <v>0</v>
          </cell>
          <cell r="J5">
            <v>16</v>
          </cell>
          <cell r="K5">
            <v>10</v>
          </cell>
          <cell r="L5">
            <v>15</v>
          </cell>
          <cell r="M5">
            <v>9</v>
          </cell>
        </row>
        <row r="6">
          <cell r="B6">
            <v>25</v>
          </cell>
          <cell r="C6">
            <v>18</v>
          </cell>
          <cell r="D6">
            <v>22</v>
          </cell>
          <cell r="E6">
            <v>26</v>
          </cell>
          <cell r="F6">
            <v>9</v>
          </cell>
          <cell r="G6">
            <v>6</v>
          </cell>
          <cell r="H6">
            <v>4</v>
          </cell>
          <cell r="I6">
            <v>5</v>
          </cell>
          <cell r="J6">
            <v>10</v>
          </cell>
          <cell r="K6">
            <v>18</v>
          </cell>
          <cell r="L6">
            <v>8</v>
          </cell>
          <cell r="M6">
            <v>5</v>
          </cell>
        </row>
        <row r="7">
          <cell r="B7">
            <v>19</v>
          </cell>
          <cell r="C7">
            <v>17</v>
          </cell>
          <cell r="D7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Likviditetsoversigt"/>
    </sheetNames>
    <sheetDataSet>
      <sheetData sheetId="0">
        <row r="5">
          <cell r="C5">
            <v>14106.667590000001</v>
          </cell>
          <cell r="D5">
            <v>7319.667590000001</v>
          </cell>
          <cell r="E5">
            <v>-580.3324099999991</v>
          </cell>
          <cell r="F5">
            <v>-2071.332409999999</v>
          </cell>
          <cell r="G5">
            <v>-7909.332409999999</v>
          </cell>
          <cell r="H5">
            <v>-8530.332409999999</v>
          </cell>
          <cell r="I5">
            <v>-12310.332409999999</v>
          </cell>
          <cell r="J5">
            <v>-5547.332409999999</v>
          </cell>
          <cell r="K5">
            <v>-4747.332409999999</v>
          </cell>
          <cell r="L5">
            <v>2505.667590000001</v>
          </cell>
          <cell r="M5">
            <v>1233.667590000001</v>
          </cell>
          <cell r="N5">
            <v>-169.33240999999907</v>
          </cell>
          <cell r="O5">
            <v>12499.667590000001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">
          <cell r="A1" t="str">
            <v>Måned 04</v>
          </cell>
          <cell r="D1">
            <v>2003</v>
          </cell>
        </row>
        <row r="2">
          <cell r="A2" t="str">
            <v>Konto</v>
          </cell>
          <cell r="B2" t="str">
            <v>Konto</v>
          </cell>
          <cell r="C2" t="str">
            <v>Konto + niv</v>
          </cell>
          <cell r="D2" t="str">
            <v>Konto navn</v>
          </cell>
        </row>
        <row r="3">
          <cell r="A3" t="str">
            <v>0</v>
          </cell>
          <cell r="D3" t="str">
            <v>BALANCE</v>
          </cell>
        </row>
        <row r="4">
          <cell r="A4" t="str">
            <v>1</v>
          </cell>
          <cell r="D4" t="str">
            <v>DRIFT</v>
          </cell>
        </row>
        <row r="5">
          <cell r="A5" t="str">
            <v>1</v>
          </cell>
          <cell r="D5" t="str">
            <v>DRIFTSUDGIFTER</v>
          </cell>
        </row>
        <row r="6">
          <cell r="A6" t="str">
            <v>1</v>
          </cell>
          <cell r="D6" t="str">
            <v>ADMINISTRATIONSOMRÅDET</v>
          </cell>
        </row>
        <row r="7">
          <cell r="A7" t="str">
            <v>10</v>
          </cell>
          <cell r="B7" t="str">
            <v>10</v>
          </cell>
          <cell r="C7" t="str">
            <v>10 (6)</v>
          </cell>
          <cell r="D7" t="str">
            <v>UDGIFTER TIL FOLKEVALGTE</v>
          </cell>
          <cell r="E7">
            <v>176.57165</v>
          </cell>
          <cell r="F7">
            <v>120.86460000000001</v>
          </cell>
          <cell r="G7">
            <v>8.82884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42</v>
          </cell>
          <cell r="S7">
            <v>155</v>
          </cell>
          <cell r="T7">
            <v>147</v>
          </cell>
          <cell r="U7">
            <v>106</v>
          </cell>
          <cell r="V7">
            <v>155</v>
          </cell>
          <cell r="W7">
            <v>122</v>
          </cell>
          <cell r="X7">
            <v>8</v>
          </cell>
          <cell r="Y7">
            <v>188</v>
          </cell>
          <cell r="Z7">
            <v>58</v>
          </cell>
          <cell r="AA7">
            <v>241</v>
          </cell>
          <cell r="AB7">
            <v>108</v>
          </cell>
          <cell r="AC7">
            <v>157</v>
          </cell>
          <cell r="AD7">
            <v>13</v>
          </cell>
          <cell r="AE7">
            <v>176.57165</v>
          </cell>
          <cell r="AF7">
            <v>297.43625</v>
          </cell>
          <cell r="AG7">
            <v>306.26509000000004</v>
          </cell>
          <cell r="AH7">
            <v>306.26509000000004</v>
          </cell>
          <cell r="AI7">
            <v>306.26509000000004</v>
          </cell>
          <cell r="AJ7">
            <v>306.26509000000004</v>
          </cell>
          <cell r="AK7">
            <v>306.26509000000004</v>
          </cell>
          <cell r="AL7">
            <v>306.26509000000004</v>
          </cell>
          <cell r="AM7">
            <v>306.26509000000004</v>
          </cell>
          <cell r="AN7">
            <v>306.26509000000004</v>
          </cell>
          <cell r="AO7">
            <v>306.26509000000004</v>
          </cell>
          <cell r="AP7">
            <v>306.26509000000004</v>
          </cell>
          <cell r="AQ7">
            <v>306.26509000000004</v>
          </cell>
          <cell r="AR7">
            <v>306.26509000000004</v>
          </cell>
          <cell r="AS7">
            <v>42</v>
          </cell>
          <cell r="AT7">
            <v>197</v>
          </cell>
          <cell r="AU7">
            <v>344</v>
          </cell>
          <cell r="AV7">
            <v>450</v>
          </cell>
          <cell r="AW7">
            <v>605</v>
          </cell>
          <cell r="AX7">
            <v>727</v>
          </cell>
          <cell r="AY7">
            <v>735</v>
          </cell>
          <cell r="AZ7">
            <v>923</v>
          </cell>
          <cell r="BA7">
            <v>981</v>
          </cell>
          <cell r="BB7">
            <v>1222</v>
          </cell>
          <cell r="BC7">
            <v>1330</v>
          </cell>
          <cell r="BD7">
            <v>1487</v>
          </cell>
          <cell r="BE7">
            <v>1500</v>
          </cell>
          <cell r="BF7">
            <v>450</v>
          </cell>
        </row>
        <row r="8">
          <cell r="A8" t="str">
            <v>11</v>
          </cell>
          <cell r="B8" t="str">
            <v>11</v>
          </cell>
          <cell r="C8" t="str">
            <v>11 (6)</v>
          </cell>
          <cell r="D8" t="str">
            <v>ADMINISTRATION</v>
          </cell>
          <cell r="E8">
            <v>1027.9434899999999</v>
          </cell>
          <cell r="F8">
            <v>866.22099</v>
          </cell>
          <cell r="G8">
            <v>108.31621000000001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667</v>
          </cell>
          <cell r="S8">
            <v>1033</v>
          </cell>
          <cell r="T8">
            <v>776</v>
          </cell>
          <cell r="U8">
            <v>752</v>
          </cell>
          <cell r="V8">
            <v>897</v>
          </cell>
          <cell r="W8">
            <v>849</v>
          </cell>
          <cell r="X8">
            <v>843</v>
          </cell>
          <cell r="Y8">
            <v>755</v>
          </cell>
          <cell r="Z8">
            <v>779</v>
          </cell>
          <cell r="AA8">
            <v>932</v>
          </cell>
          <cell r="AB8">
            <v>659</v>
          </cell>
          <cell r="AC8">
            <v>902</v>
          </cell>
          <cell r="AD8">
            <v>831</v>
          </cell>
          <cell r="AE8">
            <v>1027.9434899999999</v>
          </cell>
          <cell r="AF8">
            <v>1894.16448</v>
          </cell>
          <cell r="AG8">
            <v>2002.4806899999999</v>
          </cell>
          <cell r="AH8">
            <v>2002.4806899999999</v>
          </cell>
          <cell r="AI8">
            <v>2002.4806899999999</v>
          </cell>
          <cell r="AJ8">
            <v>2002.4806899999999</v>
          </cell>
          <cell r="AK8">
            <v>2002.4806899999999</v>
          </cell>
          <cell r="AL8">
            <v>2002.4806899999999</v>
          </cell>
          <cell r="AM8">
            <v>2002.4806899999999</v>
          </cell>
          <cell r="AN8">
            <v>2002.4806899999999</v>
          </cell>
          <cell r="AO8">
            <v>2002.4806899999999</v>
          </cell>
          <cell r="AP8">
            <v>2002.4806899999999</v>
          </cell>
          <cell r="AQ8">
            <v>2002.4806899999999</v>
          </cell>
          <cell r="AR8">
            <v>2002.4806899999999</v>
          </cell>
          <cell r="AS8">
            <v>667</v>
          </cell>
          <cell r="AT8">
            <v>1700</v>
          </cell>
          <cell r="AU8">
            <v>2476</v>
          </cell>
          <cell r="AV8">
            <v>3228</v>
          </cell>
          <cell r="AW8">
            <v>4125</v>
          </cell>
          <cell r="AX8">
            <v>4974</v>
          </cell>
          <cell r="AY8">
            <v>5817</v>
          </cell>
          <cell r="AZ8">
            <v>6572</v>
          </cell>
          <cell r="BA8">
            <v>7351</v>
          </cell>
          <cell r="BB8">
            <v>8283</v>
          </cell>
          <cell r="BC8">
            <v>8942</v>
          </cell>
          <cell r="BD8">
            <v>9844</v>
          </cell>
          <cell r="BE8">
            <v>10675</v>
          </cell>
          <cell r="BF8">
            <v>3228</v>
          </cell>
        </row>
        <row r="9">
          <cell r="A9" t="str">
            <v>18</v>
          </cell>
          <cell r="B9" t="str">
            <v>18</v>
          </cell>
          <cell r="C9" t="str">
            <v>18 (6)</v>
          </cell>
          <cell r="D9" t="str">
            <v>ØVRIGE FORMÅL</v>
          </cell>
          <cell r="E9">
            <v>161.397</v>
          </cell>
          <cell r="F9">
            <v>3</v>
          </cell>
          <cell r="G9">
            <v>1.41902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170</v>
          </cell>
          <cell r="S9">
            <v>15</v>
          </cell>
          <cell r="T9">
            <v>189</v>
          </cell>
          <cell r="U9">
            <v>14</v>
          </cell>
          <cell r="V9">
            <v>58</v>
          </cell>
          <cell r="W9">
            <v>113</v>
          </cell>
          <cell r="X9">
            <v>4</v>
          </cell>
          <cell r="Y9">
            <v>4</v>
          </cell>
          <cell r="Z9">
            <v>-35</v>
          </cell>
          <cell r="AA9">
            <v>5</v>
          </cell>
          <cell r="AB9">
            <v>-22</v>
          </cell>
          <cell r="AC9">
            <v>198</v>
          </cell>
          <cell r="AD9">
            <v>48</v>
          </cell>
          <cell r="AE9">
            <v>161.397</v>
          </cell>
          <cell r="AF9">
            <v>164.397</v>
          </cell>
          <cell r="AG9">
            <v>165.81601999999998</v>
          </cell>
          <cell r="AH9">
            <v>165.81601999999998</v>
          </cell>
          <cell r="AI9">
            <v>165.81601999999998</v>
          </cell>
          <cell r="AJ9">
            <v>165.81601999999998</v>
          </cell>
          <cell r="AK9">
            <v>165.81601999999998</v>
          </cell>
          <cell r="AL9">
            <v>165.81601999999998</v>
          </cell>
          <cell r="AM9">
            <v>165.81601999999998</v>
          </cell>
          <cell r="AN9">
            <v>165.81601999999998</v>
          </cell>
          <cell r="AO9">
            <v>165.81601999999998</v>
          </cell>
          <cell r="AP9">
            <v>165.81601999999998</v>
          </cell>
          <cell r="AQ9">
            <v>165.81601999999998</v>
          </cell>
          <cell r="AR9">
            <v>165.81601999999998</v>
          </cell>
          <cell r="AS9">
            <v>170</v>
          </cell>
          <cell r="AT9">
            <v>185</v>
          </cell>
          <cell r="AU9">
            <v>374</v>
          </cell>
          <cell r="AV9">
            <v>388</v>
          </cell>
          <cell r="AW9">
            <v>446</v>
          </cell>
          <cell r="AX9">
            <v>559</v>
          </cell>
          <cell r="AY9">
            <v>563</v>
          </cell>
          <cell r="AZ9">
            <v>567</v>
          </cell>
          <cell r="BA9">
            <v>532</v>
          </cell>
          <cell r="BB9">
            <v>537</v>
          </cell>
          <cell r="BC9">
            <v>515</v>
          </cell>
          <cell r="BD9">
            <v>713</v>
          </cell>
          <cell r="BE9">
            <v>761</v>
          </cell>
          <cell r="BF9">
            <v>388</v>
          </cell>
        </row>
        <row r="10">
          <cell r="A10" t="str">
            <v>I alt</v>
          </cell>
          <cell r="B10" t="str">
            <v>1</v>
          </cell>
          <cell r="C10" t="str">
            <v>1 (7)</v>
          </cell>
          <cell r="D10" t="str">
            <v>ADMINISTRATIONSOMRÅDET</v>
          </cell>
          <cell r="E10">
            <v>1365.91214</v>
          </cell>
          <cell r="F10">
            <v>990.08559</v>
          </cell>
          <cell r="G10">
            <v>118.56407000000002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879</v>
          </cell>
          <cell r="S10">
            <v>1203</v>
          </cell>
          <cell r="T10">
            <v>1112</v>
          </cell>
          <cell r="U10">
            <v>872</v>
          </cell>
          <cell r="V10">
            <v>1110</v>
          </cell>
          <cell r="W10">
            <v>1084</v>
          </cell>
          <cell r="X10">
            <v>855</v>
          </cell>
          <cell r="Y10">
            <v>947</v>
          </cell>
          <cell r="Z10">
            <v>802</v>
          </cell>
          <cell r="AA10">
            <v>1178</v>
          </cell>
          <cell r="AB10">
            <v>745</v>
          </cell>
          <cell r="AC10">
            <v>1257</v>
          </cell>
          <cell r="AD10">
            <v>892</v>
          </cell>
          <cell r="AE10">
            <v>1365.91214</v>
          </cell>
          <cell r="AF10">
            <v>2355.99773</v>
          </cell>
          <cell r="AG10">
            <v>2474.5617999999995</v>
          </cell>
          <cell r="AH10">
            <v>2474.5617999999995</v>
          </cell>
          <cell r="AI10">
            <v>2474.5617999999995</v>
          </cell>
          <cell r="AJ10">
            <v>2474.5617999999995</v>
          </cell>
          <cell r="AK10">
            <v>2474.5617999999995</v>
          </cell>
          <cell r="AL10">
            <v>2474.5617999999995</v>
          </cell>
          <cell r="AM10">
            <v>2474.5617999999995</v>
          </cell>
          <cell r="AN10">
            <v>2474.5617999999995</v>
          </cell>
          <cell r="AO10">
            <v>2474.5617999999995</v>
          </cell>
          <cell r="AP10">
            <v>2474.5617999999995</v>
          </cell>
          <cell r="AQ10">
            <v>2474.5617999999995</v>
          </cell>
          <cell r="AR10">
            <v>2474.5617999999995</v>
          </cell>
          <cell r="AS10">
            <v>879</v>
          </cell>
          <cell r="AT10">
            <v>2082</v>
          </cell>
          <cell r="AU10">
            <v>3194</v>
          </cell>
          <cell r="AV10">
            <v>4066</v>
          </cell>
          <cell r="AW10">
            <v>5176</v>
          </cell>
          <cell r="AX10">
            <v>6260</v>
          </cell>
          <cell r="AY10">
            <v>7115</v>
          </cell>
          <cell r="AZ10">
            <v>8062</v>
          </cell>
          <cell r="BA10">
            <v>8864</v>
          </cell>
          <cell r="BB10">
            <v>10042</v>
          </cell>
          <cell r="BC10">
            <v>10787</v>
          </cell>
          <cell r="BD10">
            <v>12044</v>
          </cell>
          <cell r="BE10">
            <v>12936</v>
          </cell>
          <cell r="BF10">
            <v>4066</v>
          </cell>
        </row>
        <row r="11">
          <cell r="A11" t="str">
            <v>2</v>
          </cell>
          <cell r="D11" t="str">
            <v>DET TEKNISKE OMRÅDE</v>
          </cell>
        </row>
        <row r="12">
          <cell r="A12" t="str">
            <v>20</v>
          </cell>
          <cell r="B12" t="str">
            <v>20</v>
          </cell>
          <cell r="C12" t="str">
            <v>20 (6)</v>
          </cell>
          <cell r="D12" t="str">
            <v>VEJE, BROER, ANLÆG OG TRAPPER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19</v>
          </cell>
          <cell r="S12">
            <v>19</v>
          </cell>
          <cell r="T12">
            <v>19</v>
          </cell>
          <cell r="U12">
            <v>22</v>
          </cell>
          <cell r="V12">
            <v>22</v>
          </cell>
          <cell r="W12">
            <v>23</v>
          </cell>
          <cell r="X12">
            <v>24</v>
          </cell>
          <cell r="Y12">
            <v>24</v>
          </cell>
          <cell r="Z12">
            <v>26</v>
          </cell>
          <cell r="AA12">
            <v>43</v>
          </cell>
          <cell r="AB12">
            <v>37</v>
          </cell>
          <cell r="AC12">
            <v>30</v>
          </cell>
          <cell r="AD12">
            <v>31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19</v>
          </cell>
          <cell r="AT12">
            <v>38</v>
          </cell>
          <cell r="AU12">
            <v>57</v>
          </cell>
          <cell r="AV12">
            <v>79</v>
          </cell>
          <cell r="AW12">
            <v>101</v>
          </cell>
          <cell r="AX12">
            <v>124</v>
          </cell>
          <cell r="AY12">
            <v>148</v>
          </cell>
          <cell r="AZ12">
            <v>172</v>
          </cell>
          <cell r="BA12">
            <v>198</v>
          </cell>
          <cell r="BB12">
            <v>241</v>
          </cell>
          <cell r="BC12">
            <v>278</v>
          </cell>
          <cell r="BD12">
            <v>308</v>
          </cell>
          <cell r="BE12">
            <v>339</v>
          </cell>
          <cell r="BF12">
            <v>79</v>
          </cell>
        </row>
        <row r="13">
          <cell r="A13" t="str">
            <v>21</v>
          </cell>
          <cell r="B13" t="str">
            <v>21</v>
          </cell>
          <cell r="C13" t="str">
            <v>21 (6)</v>
          </cell>
          <cell r="D13" t="str">
            <v>SNERYDNING</v>
          </cell>
          <cell r="E13">
            <v>26.49222</v>
          </cell>
          <cell r="F13">
            <v>25.861009999999997</v>
          </cell>
          <cell r="G13">
            <v>0.73373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</v>
          </cell>
          <cell r="S13">
            <v>27</v>
          </cell>
          <cell r="T13">
            <v>26</v>
          </cell>
          <cell r="U13">
            <v>26</v>
          </cell>
          <cell r="V13">
            <v>28</v>
          </cell>
          <cell r="W13">
            <v>0</v>
          </cell>
          <cell r="X13">
            <v>0</v>
          </cell>
          <cell r="Y13">
            <v>0</v>
          </cell>
          <cell r="Z13">
            <v>1</v>
          </cell>
          <cell r="AA13">
            <v>28</v>
          </cell>
          <cell r="AB13">
            <v>26</v>
          </cell>
          <cell r="AC13">
            <v>40</v>
          </cell>
          <cell r="AD13">
            <v>3</v>
          </cell>
          <cell r="AE13">
            <v>26.49222</v>
          </cell>
          <cell r="AF13">
            <v>52.35323</v>
          </cell>
          <cell r="AG13">
            <v>53.08696</v>
          </cell>
          <cell r="AH13">
            <v>53.08696</v>
          </cell>
          <cell r="AI13">
            <v>53.08696</v>
          </cell>
          <cell r="AJ13">
            <v>53.08696</v>
          </cell>
          <cell r="AK13">
            <v>53.08696</v>
          </cell>
          <cell r="AL13">
            <v>53.08696</v>
          </cell>
          <cell r="AM13">
            <v>53.08696</v>
          </cell>
          <cell r="AN13">
            <v>53.08696</v>
          </cell>
          <cell r="AO13">
            <v>53.08696</v>
          </cell>
          <cell r="AP13">
            <v>53.08696</v>
          </cell>
          <cell r="AQ13">
            <v>53.08696</v>
          </cell>
          <cell r="AR13">
            <v>53.08696</v>
          </cell>
          <cell r="AS13">
            <v>25</v>
          </cell>
          <cell r="AT13">
            <v>52</v>
          </cell>
          <cell r="AU13">
            <v>78</v>
          </cell>
          <cell r="AV13">
            <v>104</v>
          </cell>
          <cell r="AW13">
            <v>132</v>
          </cell>
          <cell r="AX13">
            <v>132</v>
          </cell>
          <cell r="AY13">
            <v>132</v>
          </cell>
          <cell r="AZ13">
            <v>132</v>
          </cell>
          <cell r="BA13">
            <v>133</v>
          </cell>
          <cell r="BB13">
            <v>161</v>
          </cell>
          <cell r="BC13">
            <v>187</v>
          </cell>
          <cell r="BD13">
            <v>227</v>
          </cell>
          <cell r="BE13">
            <v>230</v>
          </cell>
          <cell r="BF13">
            <v>104</v>
          </cell>
        </row>
        <row r="14">
          <cell r="A14" t="str">
            <v>22</v>
          </cell>
          <cell r="B14" t="str">
            <v>22</v>
          </cell>
          <cell r="C14" t="str">
            <v>22 (6)</v>
          </cell>
          <cell r="D14" t="str">
            <v>RENHOLDELSE</v>
          </cell>
          <cell r="E14">
            <v>5.62862</v>
          </cell>
          <cell r="F14">
            <v>-5.5570200000000005</v>
          </cell>
          <cell r="G14">
            <v>7.65533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-2</v>
          </cell>
          <cell r="S14">
            <v>-17</v>
          </cell>
          <cell r="T14">
            <v>5</v>
          </cell>
          <cell r="U14">
            <v>22</v>
          </cell>
          <cell r="V14">
            <v>-1</v>
          </cell>
          <cell r="W14">
            <v>1</v>
          </cell>
          <cell r="X14">
            <v>53</v>
          </cell>
          <cell r="Y14">
            <v>9</v>
          </cell>
          <cell r="Z14">
            <v>15</v>
          </cell>
          <cell r="AA14">
            <v>15</v>
          </cell>
          <cell r="AB14">
            <v>12</v>
          </cell>
          <cell r="AC14">
            <v>16</v>
          </cell>
          <cell r="AD14">
            <v>7</v>
          </cell>
          <cell r="AE14">
            <v>5.62862</v>
          </cell>
          <cell r="AF14">
            <v>0.0716</v>
          </cell>
          <cell r="AG14">
            <v>7.72693</v>
          </cell>
          <cell r="AH14">
            <v>7.72693</v>
          </cell>
          <cell r="AI14">
            <v>7.72693</v>
          </cell>
          <cell r="AJ14">
            <v>7.72693</v>
          </cell>
          <cell r="AK14">
            <v>7.72693</v>
          </cell>
          <cell r="AL14">
            <v>7.72693</v>
          </cell>
          <cell r="AM14">
            <v>7.72693</v>
          </cell>
          <cell r="AN14">
            <v>7.72693</v>
          </cell>
          <cell r="AO14">
            <v>7.72693</v>
          </cell>
          <cell r="AP14">
            <v>7.72693</v>
          </cell>
          <cell r="AQ14">
            <v>7.72693</v>
          </cell>
          <cell r="AR14">
            <v>7.72693</v>
          </cell>
          <cell r="AS14">
            <v>-2</v>
          </cell>
          <cell r="AT14">
            <v>-19</v>
          </cell>
          <cell r="AU14">
            <v>-14</v>
          </cell>
          <cell r="AV14">
            <v>8</v>
          </cell>
          <cell r="AW14">
            <v>7</v>
          </cell>
          <cell r="AX14">
            <v>8</v>
          </cell>
          <cell r="AY14">
            <v>61</v>
          </cell>
          <cell r="AZ14">
            <v>70</v>
          </cell>
          <cell r="BA14">
            <v>85</v>
          </cell>
          <cell r="BB14">
            <v>100</v>
          </cell>
          <cell r="BC14">
            <v>112</v>
          </cell>
          <cell r="BD14">
            <v>128</v>
          </cell>
          <cell r="BE14">
            <v>135</v>
          </cell>
          <cell r="BF14">
            <v>8</v>
          </cell>
        </row>
        <row r="15">
          <cell r="A15" t="str">
            <v>23</v>
          </cell>
          <cell r="B15" t="str">
            <v>23</v>
          </cell>
          <cell r="C15" t="str">
            <v>23 (6)</v>
          </cell>
          <cell r="D15" t="str">
            <v>FORSKELLIGE KOMMUNALE VIRKSOMHEDER</v>
          </cell>
          <cell r="E15">
            <v>7.54133</v>
          </cell>
          <cell r="F15">
            <v>-1.89297</v>
          </cell>
          <cell r="G15">
            <v>0.07959000000000001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6</v>
          </cell>
          <cell r="S15">
            <v>5</v>
          </cell>
          <cell r="T15">
            <v>17</v>
          </cell>
          <cell r="U15">
            <v>11</v>
          </cell>
          <cell r="V15">
            <v>23</v>
          </cell>
          <cell r="W15">
            <v>4</v>
          </cell>
          <cell r="X15">
            <v>13</v>
          </cell>
          <cell r="Y15">
            <v>4</v>
          </cell>
          <cell r="Z15">
            <v>-2</v>
          </cell>
          <cell r="AA15">
            <v>59</v>
          </cell>
          <cell r="AB15">
            <v>9</v>
          </cell>
          <cell r="AC15">
            <v>22</v>
          </cell>
          <cell r="AD15">
            <v>4</v>
          </cell>
          <cell r="AE15">
            <v>7.54133</v>
          </cell>
          <cell r="AF15">
            <v>5.648359999999999</v>
          </cell>
          <cell r="AG15">
            <v>5.72795</v>
          </cell>
          <cell r="AH15">
            <v>5.72795</v>
          </cell>
          <cell r="AI15">
            <v>5.72795</v>
          </cell>
          <cell r="AJ15">
            <v>5.72795</v>
          </cell>
          <cell r="AK15">
            <v>5.72795</v>
          </cell>
          <cell r="AL15">
            <v>5.72795</v>
          </cell>
          <cell r="AM15">
            <v>5.72795</v>
          </cell>
          <cell r="AN15">
            <v>5.72795</v>
          </cell>
          <cell r="AO15">
            <v>5.72795</v>
          </cell>
          <cell r="AP15">
            <v>5.72795</v>
          </cell>
          <cell r="AQ15">
            <v>5.72795</v>
          </cell>
          <cell r="AR15">
            <v>5.72795</v>
          </cell>
          <cell r="AS15">
            <v>6</v>
          </cell>
          <cell r="AT15">
            <v>11</v>
          </cell>
          <cell r="AU15">
            <v>28</v>
          </cell>
          <cell r="AV15">
            <v>39</v>
          </cell>
          <cell r="AW15">
            <v>62</v>
          </cell>
          <cell r="AX15">
            <v>66</v>
          </cell>
          <cell r="AY15">
            <v>79</v>
          </cell>
          <cell r="AZ15">
            <v>83</v>
          </cell>
          <cell r="BA15">
            <v>81</v>
          </cell>
          <cell r="BB15">
            <v>140</v>
          </cell>
          <cell r="BC15">
            <v>149</v>
          </cell>
          <cell r="BD15">
            <v>171</v>
          </cell>
          <cell r="BE15">
            <v>175</v>
          </cell>
          <cell r="BF15">
            <v>39</v>
          </cell>
        </row>
        <row r="16">
          <cell r="A16" t="str">
            <v>25</v>
          </cell>
          <cell r="B16" t="str">
            <v>25</v>
          </cell>
          <cell r="C16" t="str">
            <v>25 (6)</v>
          </cell>
          <cell r="D16" t="str">
            <v>BRANDVÆSEN</v>
          </cell>
          <cell r="E16">
            <v>120.07011999999999</v>
          </cell>
          <cell r="F16">
            <v>107.72131</v>
          </cell>
          <cell r="G16">
            <v>6.738060000000001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25</v>
          </cell>
          <cell r="S16">
            <v>72</v>
          </cell>
          <cell r="T16">
            <v>89</v>
          </cell>
          <cell r="U16">
            <v>71</v>
          </cell>
          <cell r="V16">
            <v>68</v>
          </cell>
          <cell r="W16">
            <v>40</v>
          </cell>
          <cell r="X16">
            <v>12</v>
          </cell>
          <cell r="Y16">
            <v>42</v>
          </cell>
          <cell r="Z16">
            <v>63</v>
          </cell>
          <cell r="AA16">
            <v>91</v>
          </cell>
          <cell r="AB16">
            <v>52</v>
          </cell>
          <cell r="AC16">
            <v>72</v>
          </cell>
          <cell r="AD16">
            <v>25</v>
          </cell>
          <cell r="AE16">
            <v>120.07011999999999</v>
          </cell>
          <cell r="AF16">
            <v>227.79143</v>
          </cell>
          <cell r="AG16">
            <v>234.52948999999998</v>
          </cell>
          <cell r="AH16">
            <v>234.52948999999998</v>
          </cell>
          <cell r="AI16">
            <v>234.52948999999998</v>
          </cell>
          <cell r="AJ16">
            <v>234.52948999999998</v>
          </cell>
          <cell r="AK16">
            <v>234.52948999999998</v>
          </cell>
          <cell r="AL16">
            <v>234.52948999999998</v>
          </cell>
          <cell r="AM16">
            <v>234.52948999999998</v>
          </cell>
          <cell r="AN16">
            <v>234.52948999999998</v>
          </cell>
          <cell r="AO16">
            <v>234.52948999999998</v>
          </cell>
          <cell r="AP16">
            <v>234.52948999999998</v>
          </cell>
          <cell r="AQ16">
            <v>234.52948999999998</v>
          </cell>
          <cell r="AR16">
            <v>234.52948999999998</v>
          </cell>
          <cell r="AS16">
            <v>25</v>
          </cell>
          <cell r="AT16">
            <v>97</v>
          </cell>
          <cell r="AU16">
            <v>186</v>
          </cell>
          <cell r="AV16">
            <v>257</v>
          </cell>
          <cell r="AW16">
            <v>325</v>
          </cell>
          <cell r="AX16">
            <v>365</v>
          </cell>
          <cell r="AY16">
            <v>377</v>
          </cell>
          <cell r="AZ16">
            <v>419</v>
          </cell>
          <cell r="BA16">
            <v>482</v>
          </cell>
          <cell r="BB16">
            <v>573</v>
          </cell>
          <cell r="BC16">
            <v>625</v>
          </cell>
          <cell r="BD16">
            <v>697</v>
          </cell>
          <cell r="BE16">
            <v>722</v>
          </cell>
          <cell r="BF16">
            <v>257</v>
          </cell>
        </row>
        <row r="17">
          <cell r="A17" t="str">
            <v>27</v>
          </cell>
          <cell r="B17" t="str">
            <v>27</v>
          </cell>
          <cell r="C17" t="str">
            <v>27 (6)</v>
          </cell>
          <cell r="D17" t="str">
            <v>ØVRIGE TEKNISKE VIRKSOMHEDER</v>
          </cell>
          <cell r="E17">
            <v>35.25237</v>
          </cell>
          <cell r="F17">
            <v>59.688370000000006</v>
          </cell>
          <cell r="G17">
            <v>10.28697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38</v>
          </cell>
          <cell r="S17">
            <v>42</v>
          </cell>
          <cell r="T17">
            <v>52</v>
          </cell>
          <cell r="U17">
            <v>45</v>
          </cell>
          <cell r="V17">
            <v>48</v>
          </cell>
          <cell r="W17">
            <v>38</v>
          </cell>
          <cell r="X17">
            <v>59</v>
          </cell>
          <cell r="Y17">
            <v>56</v>
          </cell>
          <cell r="Z17">
            <v>22</v>
          </cell>
          <cell r="AA17">
            <v>53</v>
          </cell>
          <cell r="AB17">
            <v>41</v>
          </cell>
          <cell r="AC17">
            <v>46</v>
          </cell>
          <cell r="AD17">
            <v>13</v>
          </cell>
          <cell r="AE17">
            <v>35.25237</v>
          </cell>
          <cell r="AF17">
            <v>94.94074</v>
          </cell>
          <cell r="AG17">
            <v>105.22771</v>
          </cell>
          <cell r="AH17">
            <v>105.22771</v>
          </cell>
          <cell r="AI17">
            <v>105.22771</v>
          </cell>
          <cell r="AJ17">
            <v>105.22771</v>
          </cell>
          <cell r="AK17">
            <v>105.22771</v>
          </cell>
          <cell r="AL17">
            <v>105.22771</v>
          </cell>
          <cell r="AM17">
            <v>105.22771</v>
          </cell>
          <cell r="AN17">
            <v>105.22771</v>
          </cell>
          <cell r="AO17">
            <v>105.22771</v>
          </cell>
          <cell r="AP17">
            <v>105.22771</v>
          </cell>
          <cell r="AQ17">
            <v>105.22771</v>
          </cell>
          <cell r="AR17">
            <v>105.22771</v>
          </cell>
          <cell r="AS17">
            <v>38</v>
          </cell>
          <cell r="AT17">
            <v>80</v>
          </cell>
          <cell r="AU17">
            <v>132</v>
          </cell>
          <cell r="AV17">
            <v>177</v>
          </cell>
          <cell r="AW17">
            <v>225</v>
          </cell>
          <cell r="AX17">
            <v>263</v>
          </cell>
          <cell r="AY17">
            <v>322</v>
          </cell>
          <cell r="AZ17">
            <v>378</v>
          </cell>
          <cell r="BA17">
            <v>400</v>
          </cell>
          <cell r="BB17">
            <v>453</v>
          </cell>
          <cell r="BC17">
            <v>494</v>
          </cell>
          <cell r="BD17">
            <v>540</v>
          </cell>
          <cell r="BE17">
            <v>553</v>
          </cell>
          <cell r="BF17">
            <v>177</v>
          </cell>
        </row>
        <row r="18">
          <cell r="A18" t="str">
            <v>I alt</v>
          </cell>
          <cell r="B18" t="str">
            <v>2</v>
          </cell>
          <cell r="C18" t="str">
            <v>2 (7)</v>
          </cell>
          <cell r="D18" t="str">
            <v>DET TEKNISKE OMRÅDE</v>
          </cell>
          <cell r="E18">
            <v>194.98465999999996</v>
          </cell>
          <cell r="F18">
            <v>185.8207</v>
          </cell>
          <cell r="G18">
            <v>25.49368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111</v>
          </cell>
          <cell r="S18">
            <v>148</v>
          </cell>
          <cell r="T18">
            <v>208</v>
          </cell>
          <cell r="U18">
            <v>197</v>
          </cell>
          <cell r="V18">
            <v>188</v>
          </cell>
          <cell r="W18">
            <v>106</v>
          </cell>
          <cell r="X18">
            <v>161</v>
          </cell>
          <cell r="Y18">
            <v>135</v>
          </cell>
          <cell r="Z18">
            <v>125</v>
          </cell>
          <cell r="AA18">
            <v>289</v>
          </cell>
          <cell r="AB18">
            <v>177</v>
          </cell>
          <cell r="AC18">
            <v>226</v>
          </cell>
          <cell r="AD18">
            <v>83</v>
          </cell>
          <cell r="AE18">
            <v>194.98465999999996</v>
          </cell>
          <cell r="AF18">
            <v>380.80536</v>
          </cell>
          <cell r="AG18">
            <v>406.29904</v>
          </cell>
          <cell r="AH18">
            <v>406.29904</v>
          </cell>
          <cell r="AI18">
            <v>406.29904</v>
          </cell>
          <cell r="AJ18">
            <v>406.29904</v>
          </cell>
          <cell r="AK18">
            <v>406.29904</v>
          </cell>
          <cell r="AL18">
            <v>406.29904</v>
          </cell>
          <cell r="AM18">
            <v>406.29904</v>
          </cell>
          <cell r="AN18">
            <v>406.29904</v>
          </cell>
          <cell r="AO18">
            <v>406.29904</v>
          </cell>
          <cell r="AP18">
            <v>406.29904</v>
          </cell>
          <cell r="AQ18">
            <v>406.29904</v>
          </cell>
          <cell r="AR18">
            <v>406.29904</v>
          </cell>
          <cell r="AS18">
            <v>111</v>
          </cell>
          <cell r="AT18">
            <v>259</v>
          </cell>
          <cell r="AU18">
            <v>467</v>
          </cell>
          <cell r="AV18">
            <v>664</v>
          </cell>
          <cell r="AW18">
            <v>852</v>
          </cell>
          <cell r="AX18">
            <v>958</v>
          </cell>
          <cell r="AY18">
            <v>1119</v>
          </cell>
          <cell r="AZ18">
            <v>1254</v>
          </cell>
          <cell r="BA18">
            <v>1379</v>
          </cell>
          <cell r="BB18">
            <v>1668</v>
          </cell>
          <cell r="BC18">
            <v>1845</v>
          </cell>
          <cell r="BD18">
            <v>2071</v>
          </cell>
          <cell r="BE18">
            <v>2154</v>
          </cell>
          <cell r="BF18">
            <v>664</v>
          </cell>
        </row>
        <row r="19">
          <cell r="A19" t="str">
            <v>3</v>
          </cell>
          <cell r="D19" t="str">
            <v>BOLIGOMRÅDET</v>
          </cell>
        </row>
        <row r="20">
          <cell r="A20" t="str">
            <v>30</v>
          </cell>
          <cell r="B20" t="str">
            <v>30</v>
          </cell>
          <cell r="C20" t="str">
            <v>30 (6)</v>
          </cell>
          <cell r="D20" t="str">
            <v>BEBOELSESEJENDOMME</v>
          </cell>
          <cell r="E20">
            <v>0</v>
          </cell>
          <cell r="F20">
            <v>-88.1002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-73</v>
          </cell>
          <cell r="S20">
            <v>-73</v>
          </cell>
          <cell r="T20">
            <v>-73</v>
          </cell>
          <cell r="U20">
            <v>-73</v>
          </cell>
          <cell r="V20">
            <v>-73</v>
          </cell>
          <cell r="W20">
            <v>-73</v>
          </cell>
          <cell r="X20">
            <v>-73</v>
          </cell>
          <cell r="Y20">
            <v>-73</v>
          </cell>
          <cell r="Z20">
            <v>-73</v>
          </cell>
          <cell r="AA20">
            <v>-73</v>
          </cell>
          <cell r="AB20">
            <v>-73</v>
          </cell>
          <cell r="AC20">
            <v>-73</v>
          </cell>
          <cell r="AD20">
            <v>-44</v>
          </cell>
          <cell r="AE20">
            <v>0</v>
          </cell>
          <cell r="AF20">
            <v>-88.1002</v>
          </cell>
          <cell r="AG20">
            <v>-88.1002</v>
          </cell>
          <cell r="AH20">
            <v>-88.1002</v>
          </cell>
          <cell r="AI20">
            <v>-88.1002</v>
          </cell>
          <cell r="AJ20">
            <v>-88.1002</v>
          </cell>
          <cell r="AK20">
            <v>-88.1002</v>
          </cell>
          <cell r="AL20">
            <v>-88.1002</v>
          </cell>
          <cell r="AM20">
            <v>-88.1002</v>
          </cell>
          <cell r="AN20">
            <v>-88.1002</v>
          </cell>
          <cell r="AO20">
            <v>-88.1002</v>
          </cell>
          <cell r="AP20">
            <v>-88.1002</v>
          </cell>
          <cell r="AQ20">
            <v>-88.1002</v>
          </cell>
          <cell r="AR20">
            <v>-88.1002</v>
          </cell>
          <cell r="AS20">
            <v>-73</v>
          </cell>
          <cell r="AT20">
            <v>-146</v>
          </cell>
          <cell r="AU20">
            <v>-219</v>
          </cell>
          <cell r="AV20">
            <v>-292</v>
          </cell>
          <cell r="AW20">
            <v>-365</v>
          </cell>
          <cell r="AX20">
            <v>-438</v>
          </cell>
          <cell r="AY20">
            <v>-511</v>
          </cell>
          <cell r="AZ20">
            <v>-584</v>
          </cell>
          <cell r="BA20">
            <v>-657</v>
          </cell>
          <cell r="BB20">
            <v>-730</v>
          </cell>
          <cell r="BC20">
            <v>-803</v>
          </cell>
          <cell r="BD20">
            <v>-876</v>
          </cell>
          <cell r="BE20">
            <v>-920</v>
          </cell>
          <cell r="BF20">
            <v>-292</v>
          </cell>
        </row>
        <row r="21">
          <cell r="A21" t="str">
            <v>39</v>
          </cell>
          <cell r="B21" t="str">
            <v>39</v>
          </cell>
          <cell r="C21" t="str">
            <v>39 (6)</v>
          </cell>
          <cell r="D21" t="str">
            <v>BOLIGSIKRING</v>
          </cell>
          <cell r="E21">
            <v>99.95360000000001</v>
          </cell>
          <cell r="F21">
            <v>-53.1208</v>
          </cell>
          <cell r="G21">
            <v>257.849</v>
          </cell>
          <cell r="H21">
            <v>284.364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-152</v>
          </cell>
          <cell r="S21">
            <v>427</v>
          </cell>
          <cell r="T21">
            <v>-152</v>
          </cell>
          <cell r="U21">
            <v>359</v>
          </cell>
          <cell r="V21">
            <v>145</v>
          </cell>
          <cell r="W21">
            <v>102</v>
          </cell>
          <cell r="X21">
            <v>100</v>
          </cell>
          <cell r="Y21">
            <v>-152</v>
          </cell>
          <cell r="Z21">
            <v>-154</v>
          </cell>
          <cell r="AA21">
            <v>333</v>
          </cell>
          <cell r="AB21">
            <v>371</v>
          </cell>
          <cell r="AC21">
            <v>246</v>
          </cell>
          <cell r="AD21">
            <v>-153</v>
          </cell>
          <cell r="AE21">
            <v>99.95360000000001</v>
          </cell>
          <cell r="AF21">
            <v>46.832800000000006</v>
          </cell>
          <cell r="AG21">
            <v>304.6818</v>
          </cell>
          <cell r="AH21">
            <v>589.0458000000001</v>
          </cell>
          <cell r="AI21">
            <v>589.0458000000001</v>
          </cell>
          <cell r="AJ21">
            <v>589.0458000000001</v>
          </cell>
          <cell r="AK21">
            <v>589.0458000000001</v>
          </cell>
          <cell r="AL21">
            <v>589.0458000000001</v>
          </cell>
          <cell r="AM21">
            <v>589.0458000000001</v>
          </cell>
          <cell r="AN21">
            <v>589.0458000000001</v>
          </cell>
          <cell r="AO21">
            <v>589.0458000000001</v>
          </cell>
          <cell r="AP21">
            <v>589.0458000000001</v>
          </cell>
          <cell r="AQ21">
            <v>589.0458000000001</v>
          </cell>
          <cell r="AR21">
            <v>589.0458000000001</v>
          </cell>
          <cell r="AS21">
            <v>-152</v>
          </cell>
          <cell r="AT21">
            <v>275</v>
          </cell>
          <cell r="AU21">
            <v>123</v>
          </cell>
          <cell r="AV21">
            <v>482</v>
          </cell>
          <cell r="AW21">
            <v>627</v>
          </cell>
          <cell r="AX21">
            <v>729</v>
          </cell>
          <cell r="AY21">
            <v>829</v>
          </cell>
          <cell r="AZ21">
            <v>677</v>
          </cell>
          <cell r="BA21">
            <v>523</v>
          </cell>
          <cell r="BB21">
            <v>856</v>
          </cell>
          <cell r="BC21">
            <v>1227</v>
          </cell>
          <cell r="BD21">
            <v>1473</v>
          </cell>
          <cell r="BE21">
            <v>1320</v>
          </cell>
          <cell r="BF21">
            <v>482</v>
          </cell>
        </row>
        <row r="22">
          <cell r="A22" t="str">
            <v>I alt</v>
          </cell>
          <cell r="B22" t="str">
            <v>3</v>
          </cell>
          <cell r="C22" t="str">
            <v>3 (7)</v>
          </cell>
          <cell r="D22" t="str">
            <v>BOLIGOMRÅDET</v>
          </cell>
          <cell r="E22">
            <v>99.95360000000001</v>
          </cell>
          <cell r="F22">
            <v>-141.221</v>
          </cell>
          <cell r="G22">
            <v>257.849</v>
          </cell>
          <cell r="H22">
            <v>284.364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-225</v>
          </cell>
          <cell r="S22">
            <v>354</v>
          </cell>
          <cell r="T22">
            <v>-225</v>
          </cell>
          <cell r="U22">
            <v>286</v>
          </cell>
          <cell r="V22">
            <v>72</v>
          </cell>
          <cell r="W22">
            <v>29</v>
          </cell>
          <cell r="X22">
            <v>27</v>
          </cell>
          <cell r="Y22">
            <v>-225</v>
          </cell>
          <cell r="Z22">
            <v>-227</v>
          </cell>
          <cell r="AA22">
            <v>260</v>
          </cell>
          <cell r="AB22">
            <v>298</v>
          </cell>
          <cell r="AC22">
            <v>173</v>
          </cell>
          <cell r="AD22">
            <v>-197</v>
          </cell>
          <cell r="AE22">
            <v>99.95360000000001</v>
          </cell>
          <cell r="AF22">
            <v>-41.267399999999995</v>
          </cell>
          <cell r="AG22">
            <v>216.5816</v>
          </cell>
          <cell r="AH22">
            <v>500.9456000000001</v>
          </cell>
          <cell r="AI22">
            <v>500.9456000000001</v>
          </cell>
          <cell r="AJ22">
            <v>500.9456000000001</v>
          </cell>
          <cell r="AK22">
            <v>500.9456000000001</v>
          </cell>
          <cell r="AL22">
            <v>500.9456000000001</v>
          </cell>
          <cell r="AM22">
            <v>500.9456000000001</v>
          </cell>
          <cell r="AN22">
            <v>500.9456000000001</v>
          </cell>
          <cell r="AO22">
            <v>500.9456000000001</v>
          </cell>
          <cell r="AP22">
            <v>500.9456000000001</v>
          </cell>
          <cell r="AQ22">
            <v>500.9456000000001</v>
          </cell>
          <cell r="AR22">
            <v>500.9456000000001</v>
          </cell>
          <cell r="AS22">
            <v>-225</v>
          </cell>
          <cell r="AT22">
            <v>129</v>
          </cell>
          <cell r="AU22">
            <v>-96</v>
          </cell>
          <cell r="AV22">
            <v>190</v>
          </cell>
          <cell r="AW22">
            <v>262</v>
          </cell>
          <cell r="AX22">
            <v>291</v>
          </cell>
          <cell r="AY22">
            <v>318</v>
          </cell>
          <cell r="AZ22">
            <v>93</v>
          </cell>
          <cell r="BA22">
            <v>-134</v>
          </cell>
          <cell r="BB22">
            <v>126</v>
          </cell>
          <cell r="BC22">
            <v>424</v>
          </cell>
          <cell r="BD22">
            <v>597</v>
          </cell>
          <cell r="BE22">
            <v>400</v>
          </cell>
          <cell r="BF22">
            <v>190</v>
          </cell>
        </row>
        <row r="23">
          <cell r="A23" t="str">
            <v>4</v>
          </cell>
          <cell r="D23" t="str">
            <v>SOCIALOMRÅDET</v>
          </cell>
        </row>
        <row r="24">
          <cell r="A24" t="str">
            <v>40</v>
          </cell>
          <cell r="B24" t="str">
            <v>40</v>
          </cell>
          <cell r="C24" t="str">
            <v>40 (6)</v>
          </cell>
          <cell r="D24" t="str">
            <v>DAGPLEJE OG KOMMUNALE INSTITUTIONER FOR BØRN OG UNGE</v>
          </cell>
          <cell r="E24">
            <v>394.14739000000003</v>
          </cell>
          <cell r="F24">
            <v>437.52074</v>
          </cell>
          <cell r="G24">
            <v>90.47541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401</v>
          </cell>
          <cell r="S24">
            <v>454</v>
          </cell>
          <cell r="T24">
            <v>446</v>
          </cell>
          <cell r="U24">
            <v>514</v>
          </cell>
          <cell r="V24">
            <v>487</v>
          </cell>
          <cell r="W24">
            <v>382</v>
          </cell>
          <cell r="X24">
            <v>460</v>
          </cell>
          <cell r="Y24">
            <v>434</v>
          </cell>
          <cell r="Z24">
            <v>463</v>
          </cell>
          <cell r="AA24">
            <v>538</v>
          </cell>
          <cell r="AB24">
            <v>473</v>
          </cell>
          <cell r="AC24">
            <v>484</v>
          </cell>
          <cell r="AD24">
            <v>477</v>
          </cell>
          <cell r="AE24">
            <v>394.14739000000003</v>
          </cell>
          <cell r="AF24">
            <v>831.66813</v>
          </cell>
          <cell r="AG24">
            <v>922.14354</v>
          </cell>
          <cell r="AH24">
            <v>922.14354</v>
          </cell>
          <cell r="AI24">
            <v>922.14354</v>
          </cell>
          <cell r="AJ24">
            <v>922.14354</v>
          </cell>
          <cell r="AK24">
            <v>922.14354</v>
          </cell>
          <cell r="AL24">
            <v>922.14354</v>
          </cell>
          <cell r="AM24">
            <v>922.14354</v>
          </cell>
          <cell r="AN24">
            <v>922.14354</v>
          </cell>
          <cell r="AO24">
            <v>922.14354</v>
          </cell>
          <cell r="AP24">
            <v>922.14354</v>
          </cell>
          <cell r="AQ24">
            <v>922.14354</v>
          </cell>
          <cell r="AR24">
            <v>922.14354</v>
          </cell>
          <cell r="AS24">
            <v>401</v>
          </cell>
          <cell r="AT24">
            <v>855</v>
          </cell>
          <cell r="AU24">
            <v>1301</v>
          </cell>
          <cell r="AV24">
            <v>1815</v>
          </cell>
          <cell r="AW24">
            <v>2302</v>
          </cell>
          <cell r="AX24">
            <v>2684</v>
          </cell>
          <cell r="AY24">
            <v>3144</v>
          </cell>
          <cell r="AZ24">
            <v>3578</v>
          </cell>
          <cell r="BA24">
            <v>4041</v>
          </cell>
          <cell r="BB24">
            <v>4579</v>
          </cell>
          <cell r="BC24">
            <v>5052</v>
          </cell>
          <cell r="BD24">
            <v>5536</v>
          </cell>
          <cell r="BE24">
            <v>6013</v>
          </cell>
          <cell r="BF24">
            <v>1815</v>
          </cell>
        </row>
        <row r="25">
          <cell r="A25" t="str">
            <v>41</v>
          </cell>
          <cell r="B25" t="str">
            <v>41</v>
          </cell>
          <cell r="C25" t="str">
            <v>41 (6)</v>
          </cell>
          <cell r="D25" t="str">
            <v>BØRNEFORSORG</v>
          </cell>
          <cell r="E25">
            <v>49.686</v>
          </cell>
          <cell r="F25">
            <v>164.60492000000002</v>
          </cell>
          <cell r="G25">
            <v>3.298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165</v>
          </cell>
          <cell r="S25">
            <v>228</v>
          </cell>
          <cell r="T25">
            <v>181</v>
          </cell>
          <cell r="U25">
            <v>140</v>
          </cell>
          <cell r="V25">
            <v>191</v>
          </cell>
          <cell r="W25">
            <v>140</v>
          </cell>
          <cell r="X25">
            <v>135</v>
          </cell>
          <cell r="Y25">
            <v>185</v>
          </cell>
          <cell r="Z25">
            <v>135</v>
          </cell>
          <cell r="AA25">
            <v>169</v>
          </cell>
          <cell r="AB25">
            <v>154</v>
          </cell>
          <cell r="AC25">
            <v>158</v>
          </cell>
          <cell r="AD25">
            <v>143</v>
          </cell>
          <cell r="AE25">
            <v>49.686</v>
          </cell>
          <cell r="AF25">
            <v>214.29092</v>
          </cell>
          <cell r="AG25">
            <v>217.58892</v>
          </cell>
          <cell r="AH25">
            <v>217.58892</v>
          </cell>
          <cell r="AI25">
            <v>217.58892</v>
          </cell>
          <cell r="AJ25">
            <v>217.58892</v>
          </cell>
          <cell r="AK25">
            <v>217.58892</v>
          </cell>
          <cell r="AL25">
            <v>217.58892</v>
          </cell>
          <cell r="AM25">
            <v>217.58892</v>
          </cell>
          <cell r="AN25">
            <v>217.58892</v>
          </cell>
          <cell r="AO25">
            <v>217.58892</v>
          </cell>
          <cell r="AP25">
            <v>217.58892</v>
          </cell>
          <cell r="AQ25">
            <v>217.58892</v>
          </cell>
          <cell r="AR25">
            <v>217.58892</v>
          </cell>
          <cell r="AS25">
            <v>165</v>
          </cell>
          <cell r="AT25">
            <v>393</v>
          </cell>
          <cell r="AU25">
            <v>574</v>
          </cell>
          <cell r="AV25">
            <v>714</v>
          </cell>
          <cell r="AW25">
            <v>905</v>
          </cell>
          <cell r="AX25">
            <v>1045</v>
          </cell>
          <cell r="AY25">
            <v>1180</v>
          </cell>
          <cell r="AZ25">
            <v>1365</v>
          </cell>
          <cell r="BA25">
            <v>1500</v>
          </cell>
          <cell r="BB25">
            <v>1669</v>
          </cell>
          <cell r="BC25">
            <v>1823</v>
          </cell>
          <cell r="BD25">
            <v>1981</v>
          </cell>
          <cell r="BE25">
            <v>2124</v>
          </cell>
          <cell r="BF25">
            <v>714</v>
          </cell>
        </row>
        <row r="26">
          <cell r="A26" t="str">
            <v>45</v>
          </cell>
          <cell r="B26" t="str">
            <v>45</v>
          </cell>
          <cell r="C26" t="str">
            <v>45 (6)</v>
          </cell>
          <cell r="D26" t="str">
            <v>OFFENTLIG HJÆLP</v>
          </cell>
          <cell r="E26">
            <v>1144.05085</v>
          </cell>
          <cell r="F26">
            <v>8.22298</v>
          </cell>
          <cell r="G26">
            <v>191.28211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938</v>
          </cell>
          <cell r="S26">
            <v>826</v>
          </cell>
          <cell r="T26">
            <v>829</v>
          </cell>
          <cell r="U26">
            <v>754</v>
          </cell>
          <cell r="V26">
            <v>660</v>
          </cell>
          <cell r="W26">
            <v>344</v>
          </cell>
          <cell r="X26">
            <v>282</v>
          </cell>
          <cell r="Y26">
            <v>253</v>
          </cell>
          <cell r="Z26">
            <v>206</v>
          </cell>
          <cell r="AA26">
            <v>444</v>
          </cell>
          <cell r="AB26">
            <v>680</v>
          </cell>
          <cell r="AC26">
            <v>501</v>
          </cell>
          <cell r="AD26">
            <v>176</v>
          </cell>
          <cell r="AE26">
            <v>1144.05085</v>
          </cell>
          <cell r="AF26">
            <v>1152.27383</v>
          </cell>
          <cell r="AG26">
            <v>1343.55594</v>
          </cell>
          <cell r="AH26">
            <v>1343.55594</v>
          </cell>
          <cell r="AI26">
            <v>1343.55594</v>
          </cell>
          <cell r="AJ26">
            <v>1343.55594</v>
          </cell>
          <cell r="AK26">
            <v>1343.55594</v>
          </cell>
          <cell r="AL26">
            <v>1343.55594</v>
          </cell>
          <cell r="AM26">
            <v>1343.55594</v>
          </cell>
          <cell r="AN26">
            <v>1343.55594</v>
          </cell>
          <cell r="AO26">
            <v>1343.55594</v>
          </cell>
          <cell r="AP26">
            <v>1343.55594</v>
          </cell>
          <cell r="AQ26">
            <v>1343.55594</v>
          </cell>
          <cell r="AR26">
            <v>1343.55594</v>
          </cell>
          <cell r="AS26">
            <v>938</v>
          </cell>
          <cell r="AT26">
            <v>1764</v>
          </cell>
          <cell r="AU26">
            <v>2593</v>
          </cell>
          <cell r="AV26">
            <v>3347</v>
          </cell>
          <cell r="AW26">
            <v>4007</v>
          </cell>
          <cell r="AX26">
            <v>4351</v>
          </cell>
          <cell r="AY26">
            <v>4633</v>
          </cell>
          <cell r="AZ26">
            <v>4886</v>
          </cell>
          <cell r="BA26">
            <v>5092</v>
          </cell>
          <cell r="BB26">
            <v>5536</v>
          </cell>
          <cell r="BC26">
            <v>6216</v>
          </cell>
          <cell r="BD26">
            <v>6717</v>
          </cell>
          <cell r="BE26">
            <v>6893</v>
          </cell>
          <cell r="BF26">
            <v>3347</v>
          </cell>
        </row>
        <row r="27">
          <cell r="A27" t="str">
            <v>46</v>
          </cell>
          <cell r="B27" t="str">
            <v>46</v>
          </cell>
          <cell r="C27" t="str">
            <v>46 (6)</v>
          </cell>
          <cell r="D27" t="str">
            <v>BESKÆFTIGELSESFREMMENDE FORANSTALTNINGER</v>
          </cell>
          <cell r="E27">
            <v>96.72772</v>
          </cell>
          <cell r="F27">
            <v>178.59807999999998</v>
          </cell>
          <cell r="G27">
            <v>104.21087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13</v>
          </cell>
          <cell r="S27">
            <v>75</v>
          </cell>
          <cell r="T27">
            <v>163</v>
          </cell>
          <cell r="U27">
            <v>96</v>
          </cell>
          <cell r="V27">
            <v>16</v>
          </cell>
          <cell r="W27">
            <v>11</v>
          </cell>
          <cell r="X27">
            <v>2</v>
          </cell>
          <cell r="Y27">
            <v>-153</v>
          </cell>
          <cell r="Z27">
            <v>20</v>
          </cell>
          <cell r="AA27">
            <v>3</v>
          </cell>
          <cell r="AB27">
            <v>219</v>
          </cell>
          <cell r="AC27">
            <v>24</v>
          </cell>
          <cell r="AD27">
            <v>-8</v>
          </cell>
          <cell r="AE27">
            <v>96.72772</v>
          </cell>
          <cell r="AF27">
            <v>275.3258</v>
          </cell>
          <cell r="AG27">
            <v>379.53666999999996</v>
          </cell>
          <cell r="AH27">
            <v>379.53666999999996</v>
          </cell>
          <cell r="AI27">
            <v>379.53666999999996</v>
          </cell>
          <cell r="AJ27">
            <v>379.53666999999996</v>
          </cell>
          <cell r="AK27">
            <v>379.53666999999996</v>
          </cell>
          <cell r="AL27">
            <v>379.53666999999996</v>
          </cell>
          <cell r="AM27">
            <v>379.53666999999996</v>
          </cell>
          <cell r="AN27">
            <v>379.53666999999996</v>
          </cell>
          <cell r="AO27">
            <v>379.53666999999996</v>
          </cell>
          <cell r="AP27">
            <v>379.53666999999996</v>
          </cell>
          <cell r="AQ27">
            <v>379.53666999999996</v>
          </cell>
          <cell r="AR27">
            <v>379.53666999999996</v>
          </cell>
          <cell r="AS27">
            <v>13</v>
          </cell>
          <cell r="AT27">
            <v>88</v>
          </cell>
          <cell r="AU27">
            <v>251</v>
          </cell>
          <cell r="AV27">
            <v>347</v>
          </cell>
          <cell r="AW27">
            <v>363</v>
          </cell>
          <cell r="AX27">
            <v>374</v>
          </cell>
          <cell r="AY27">
            <v>376</v>
          </cell>
          <cell r="AZ27">
            <v>223</v>
          </cell>
          <cell r="BA27">
            <v>243</v>
          </cell>
          <cell r="BB27">
            <v>246</v>
          </cell>
          <cell r="BC27">
            <v>465</v>
          </cell>
          <cell r="BD27">
            <v>489</v>
          </cell>
          <cell r="BE27">
            <v>481</v>
          </cell>
          <cell r="BF27">
            <v>347</v>
          </cell>
        </row>
        <row r="28">
          <cell r="A28" t="str">
            <v>47</v>
          </cell>
          <cell r="B28" t="str">
            <v>47</v>
          </cell>
          <cell r="C28" t="str">
            <v>47 (6)</v>
          </cell>
          <cell r="D28" t="str">
            <v>INSTITUTIONER OG FORANSTALTNINGER FOR ÆLDRE</v>
          </cell>
          <cell r="E28">
            <v>1216.67503</v>
          </cell>
          <cell r="F28">
            <v>-10.052059999999999</v>
          </cell>
          <cell r="G28">
            <v>-101.1842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514</v>
          </cell>
          <cell r="S28">
            <v>479</v>
          </cell>
          <cell r="T28">
            <v>894</v>
          </cell>
          <cell r="U28">
            <v>524</v>
          </cell>
          <cell r="V28">
            <v>736</v>
          </cell>
          <cell r="W28">
            <v>483</v>
          </cell>
          <cell r="X28">
            <v>518</v>
          </cell>
          <cell r="Y28">
            <v>823</v>
          </cell>
          <cell r="Z28">
            <v>607</v>
          </cell>
          <cell r="AA28">
            <v>838</v>
          </cell>
          <cell r="AB28">
            <v>696</v>
          </cell>
          <cell r="AC28">
            <v>995</v>
          </cell>
          <cell r="AD28">
            <v>249</v>
          </cell>
          <cell r="AE28">
            <v>1216.67503</v>
          </cell>
          <cell r="AF28">
            <v>1206.62297</v>
          </cell>
          <cell r="AG28">
            <v>1105.43877</v>
          </cell>
          <cell r="AH28">
            <v>1105.43877</v>
          </cell>
          <cell r="AI28">
            <v>1105.43877</v>
          </cell>
          <cell r="AJ28">
            <v>1105.43877</v>
          </cell>
          <cell r="AK28">
            <v>1105.43877</v>
          </cell>
          <cell r="AL28">
            <v>1105.43877</v>
          </cell>
          <cell r="AM28">
            <v>1105.43877</v>
          </cell>
          <cell r="AN28">
            <v>1105.43877</v>
          </cell>
          <cell r="AO28">
            <v>1105.43877</v>
          </cell>
          <cell r="AP28">
            <v>1105.43877</v>
          </cell>
          <cell r="AQ28">
            <v>1105.43877</v>
          </cell>
          <cell r="AR28">
            <v>1105.43877</v>
          </cell>
          <cell r="AS28">
            <v>514</v>
          </cell>
          <cell r="AT28">
            <v>993</v>
          </cell>
          <cell r="AU28">
            <v>1887</v>
          </cell>
          <cell r="AV28">
            <v>2411</v>
          </cell>
          <cell r="AW28">
            <v>3147</v>
          </cell>
          <cell r="AX28">
            <v>3630</v>
          </cell>
          <cell r="AY28">
            <v>4148</v>
          </cell>
          <cell r="AZ28">
            <v>4971</v>
          </cell>
          <cell r="BA28">
            <v>5578</v>
          </cell>
          <cell r="BB28">
            <v>6416</v>
          </cell>
          <cell r="BC28">
            <v>7112</v>
          </cell>
          <cell r="BD28">
            <v>8107</v>
          </cell>
          <cell r="BE28">
            <v>8356</v>
          </cell>
          <cell r="BF28">
            <v>2411</v>
          </cell>
        </row>
        <row r="29">
          <cell r="A29" t="str">
            <v>49</v>
          </cell>
          <cell r="B29" t="str">
            <v>49</v>
          </cell>
          <cell r="C29" t="str">
            <v>49 (6)</v>
          </cell>
          <cell r="D29" t="str">
            <v>HANDICAPBUS/TILSKUD TIL ÆLDREFORENING</v>
          </cell>
          <cell r="E29">
            <v>5.14654</v>
          </cell>
          <cell r="F29">
            <v>25.864330000000002</v>
          </cell>
          <cell r="G29">
            <v>7.24269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18</v>
          </cell>
          <cell r="S29">
            <v>13</v>
          </cell>
          <cell r="T29">
            <v>13</v>
          </cell>
          <cell r="U29">
            <v>14</v>
          </cell>
          <cell r="V29">
            <v>14</v>
          </cell>
          <cell r="W29">
            <v>14</v>
          </cell>
          <cell r="X29">
            <v>14</v>
          </cell>
          <cell r="Y29">
            <v>17</v>
          </cell>
          <cell r="Z29">
            <v>15</v>
          </cell>
          <cell r="AA29">
            <v>16</v>
          </cell>
          <cell r="AB29">
            <v>16</v>
          </cell>
          <cell r="AC29">
            <v>19</v>
          </cell>
          <cell r="AD29">
            <v>17</v>
          </cell>
          <cell r="AE29">
            <v>5.14654</v>
          </cell>
          <cell r="AF29">
            <v>31.01087</v>
          </cell>
          <cell r="AG29">
            <v>38.25356</v>
          </cell>
          <cell r="AH29">
            <v>38.25356</v>
          </cell>
          <cell r="AI29">
            <v>38.25356</v>
          </cell>
          <cell r="AJ29">
            <v>38.25356</v>
          </cell>
          <cell r="AK29">
            <v>38.25356</v>
          </cell>
          <cell r="AL29">
            <v>38.25356</v>
          </cell>
          <cell r="AM29">
            <v>38.25356</v>
          </cell>
          <cell r="AN29">
            <v>38.25356</v>
          </cell>
          <cell r="AO29">
            <v>38.25356</v>
          </cell>
          <cell r="AP29">
            <v>38.25356</v>
          </cell>
          <cell r="AQ29">
            <v>38.25356</v>
          </cell>
          <cell r="AR29">
            <v>38.25356</v>
          </cell>
          <cell r="AS29">
            <v>18</v>
          </cell>
          <cell r="AT29">
            <v>31</v>
          </cell>
          <cell r="AU29">
            <v>44</v>
          </cell>
          <cell r="AV29">
            <v>58</v>
          </cell>
          <cell r="AW29">
            <v>72</v>
          </cell>
          <cell r="AX29">
            <v>86</v>
          </cell>
          <cell r="AY29">
            <v>100</v>
          </cell>
          <cell r="AZ29">
            <v>117</v>
          </cell>
          <cell r="BA29">
            <v>132</v>
          </cell>
          <cell r="BB29">
            <v>148</v>
          </cell>
          <cell r="BC29">
            <v>164</v>
          </cell>
          <cell r="BD29">
            <v>183</v>
          </cell>
          <cell r="BE29">
            <v>200</v>
          </cell>
          <cell r="BF29">
            <v>58</v>
          </cell>
        </row>
        <row r="30">
          <cell r="A30" t="str">
            <v>I alt</v>
          </cell>
          <cell r="B30" t="str">
            <v>4</v>
          </cell>
          <cell r="C30" t="str">
            <v>4 (7)</v>
          </cell>
          <cell r="D30" t="str">
            <v>SOCIALOMRÅDET</v>
          </cell>
          <cell r="E30">
            <v>2906.4335300000007</v>
          </cell>
          <cell r="F30">
            <v>804.75899</v>
          </cell>
          <cell r="G30">
            <v>295.32487999999995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2049</v>
          </cell>
          <cell r="S30">
            <v>2075</v>
          </cell>
          <cell r="T30">
            <v>2526</v>
          </cell>
          <cell r="U30">
            <v>2042</v>
          </cell>
          <cell r="V30">
            <v>2104</v>
          </cell>
          <cell r="W30">
            <v>1374</v>
          </cell>
          <cell r="X30">
            <v>1411</v>
          </cell>
          <cell r="Y30">
            <v>1559</v>
          </cell>
          <cell r="Z30">
            <v>1446</v>
          </cell>
          <cell r="AA30">
            <v>2008</v>
          </cell>
          <cell r="AB30">
            <v>2238</v>
          </cell>
          <cell r="AC30">
            <v>2181</v>
          </cell>
          <cell r="AD30">
            <v>1054</v>
          </cell>
          <cell r="AE30">
            <v>2906.4335300000007</v>
          </cell>
          <cell r="AF30">
            <v>3711.19252</v>
          </cell>
          <cell r="AG30">
            <v>4006.5173999999997</v>
          </cell>
          <cell r="AH30">
            <v>4006.5173999999997</v>
          </cell>
          <cell r="AI30">
            <v>4006.5173999999997</v>
          </cell>
          <cell r="AJ30">
            <v>4006.5173999999997</v>
          </cell>
          <cell r="AK30">
            <v>4006.5173999999997</v>
          </cell>
          <cell r="AL30">
            <v>4006.5173999999997</v>
          </cell>
          <cell r="AM30">
            <v>4006.5173999999997</v>
          </cell>
          <cell r="AN30">
            <v>4006.5173999999997</v>
          </cell>
          <cell r="AO30">
            <v>4006.5173999999997</v>
          </cell>
          <cell r="AP30">
            <v>4006.5173999999997</v>
          </cell>
          <cell r="AQ30">
            <v>4006.5173999999997</v>
          </cell>
          <cell r="AR30">
            <v>4006.5173999999997</v>
          </cell>
          <cell r="AS30">
            <v>2049</v>
          </cell>
          <cell r="AT30">
            <v>4124</v>
          </cell>
          <cell r="AU30">
            <v>6650</v>
          </cell>
          <cell r="AV30">
            <v>8692</v>
          </cell>
          <cell r="AW30">
            <v>10796</v>
          </cell>
          <cell r="AX30">
            <v>12170</v>
          </cell>
          <cell r="AY30">
            <v>13581</v>
          </cell>
          <cell r="AZ30">
            <v>15140</v>
          </cell>
          <cell r="BA30">
            <v>16586</v>
          </cell>
          <cell r="BB30">
            <v>18594</v>
          </cell>
          <cell r="BC30">
            <v>20832</v>
          </cell>
          <cell r="BD30">
            <v>23013</v>
          </cell>
          <cell r="BE30">
            <v>24067</v>
          </cell>
          <cell r="BF30">
            <v>8692</v>
          </cell>
        </row>
        <row r="31">
          <cell r="A31" t="str">
            <v>5</v>
          </cell>
          <cell r="D31" t="str">
            <v>UNDERVISNING OG KULTUR</v>
          </cell>
        </row>
        <row r="32">
          <cell r="A32" t="str">
            <v>50</v>
          </cell>
          <cell r="B32" t="str">
            <v>50</v>
          </cell>
          <cell r="C32" t="str">
            <v>50 (6)</v>
          </cell>
          <cell r="D32" t="str">
            <v>DEN KOMMUNALE SKOLE</v>
          </cell>
          <cell r="E32">
            <v>1625.69446</v>
          </cell>
          <cell r="F32">
            <v>1309.6661399999998</v>
          </cell>
          <cell r="G32">
            <v>72.17678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973</v>
          </cell>
          <cell r="S32">
            <v>1107</v>
          </cell>
          <cell r="T32">
            <v>1093</v>
          </cell>
          <cell r="U32">
            <v>1356</v>
          </cell>
          <cell r="V32">
            <v>1109</v>
          </cell>
          <cell r="W32">
            <v>1259</v>
          </cell>
          <cell r="X32">
            <v>1169</v>
          </cell>
          <cell r="Y32">
            <v>1148</v>
          </cell>
          <cell r="Z32">
            <v>1173</v>
          </cell>
          <cell r="AA32">
            <v>1284</v>
          </cell>
          <cell r="AB32">
            <v>1063</v>
          </cell>
          <cell r="AC32">
            <v>1059</v>
          </cell>
          <cell r="AD32">
            <v>929</v>
          </cell>
          <cell r="AE32">
            <v>1625.69446</v>
          </cell>
          <cell r="AF32">
            <v>2935.3606</v>
          </cell>
          <cell r="AG32">
            <v>3007.5373799999998</v>
          </cell>
          <cell r="AH32">
            <v>3007.5373799999998</v>
          </cell>
          <cell r="AI32">
            <v>3007.5373799999998</v>
          </cell>
          <cell r="AJ32">
            <v>3007.5373799999998</v>
          </cell>
          <cell r="AK32">
            <v>3007.5373799999998</v>
          </cell>
          <cell r="AL32">
            <v>3007.5373799999998</v>
          </cell>
          <cell r="AM32">
            <v>3007.5373799999998</v>
          </cell>
          <cell r="AN32">
            <v>3007.5373799999998</v>
          </cell>
          <cell r="AO32">
            <v>3007.5373799999998</v>
          </cell>
          <cell r="AP32">
            <v>3007.5373799999998</v>
          </cell>
          <cell r="AQ32">
            <v>3007.5373799999998</v>
          </cell>
          <cell r="AR32">
            <v>3007.5373799999998</v>
          </cell>
          <cell r="AS32">
            <v>973</v>
          </cell>
          <cell r="AT32">
            <v>2080</v>
          </cell>
          <cell r="AU32">
            <v>3173</v>
          </cell>
          <cell r="AV32">
            <v>4529</v>
          </cell>
          <cell r="AW32">
            <v>5638</v>
          </cell>
          <cell r="AX32">
            <v>6897</v>
          </cell>
          <cell r="AY32">
            <v>8066</v>
          </cell>
          <cell r="AZ32">
            <v>9214</v>
          </cell>
          <cell r="BA32">
            <v>10387</v>
          </cell>
          <cell r="BB32">
            <v>11671</v>
          </cell>
          <cell r="BC32">
            <v>12734</v>
          </cell>
          <cell r="BD32">
            <v>13793</v>
          </cell>
          <cell r="BE32">
            <v>14722</v>
          </cell>
          <cell r="BF32">
            <v>4529</v>
          </cell>
        </row>
        <row r="33">
          <cell r="A33" t="str">
            <v>52</v>
          </cell>
          <cell r="B33" t="str">
            <v>52</v>
          </cell>
          <cell r="C33" t="str">
            <v>52 (6)</v>
          </cell>
          <cell r="D33" t="str">
            <v>DEN LOKALE ERHVERVSSKOLE</v>
          </cell>
          <cell r="E33">
            <v>32.29116</v>
          </cell>
          <cell r="F33">
            <v>46.20071</v>
          </cell>
          <cell r="G33">
            <v>-2.47039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44</v>
          </cell>
          <cell r="S33">
            <v>49</v>
          </cell>
          <cell r="T33">
            <v>14</v>
          </cell>
          <cell r="U33">
            <v>42</v>
          </cell>
          <cell r="V33">
            <v>52</v>
          </cell>
          <cell r="W33">
            <v>37</v>
          </cell>
          <cell r="X33">
            <v>38</v>
          </cell>
          <cell r="Y33">
            <v>69</v>
          </cell>
          <cell r="Z33">
            <v>28</v>
          </cell>
          <cell r="AA33">
            <v>60</v>
          </cell>
          <cell r="AB33">
            <v>59</v>
          </cell>
          <cell r="AC33">
            <v>19</v>
          </cell>
          <cell r="AD33">
            <v>48</v>
          </cell>
          <cell r="AE33">
            <v>32.29116</v>
          </cell>
          <cell r="AF33">
            <v>78.49186999999999</v>
          </cell>
          <cell r="AG33">
            <v>76.02148</v>
          </cell>
          <cell r="AH33">
            <v>76.02148</v>
          </cell>
          <cell r="AI33">
            <v>76.02148</v>
          </cell>
          <cell r="AJ33">
            <v>76.02148</v>
          </cell>
          <cell r="AK33">
            <v>76.02148</v>
          </cell>
          <cell r="AL33">
            <v>76.02148</v>
          </cell>
          <cell r="AM33">
            <v>76.02148</v>
          </cell>
          <cell r="AN33">
            <v>76.02148</v>
          </cell>
          <cell r="AO33">
            <v>76.02148</v>
          </cell>
          <cell r="AP33">
            <v>76.02148</v>
          </cell>
          <cell r="AQ33">
            <v>76.02148</v>
          </cell>
          <cell r="AR33">
            <v>76.02148</v>
          </cell>
          <cell r="AS33">
            <v>44</v>
          </cell>
          <cell r="AT33">
            <v>93</v>
          </cell>
          <cell r="AU33">
            <v>107</v>
          </cell>
          <cell r="AV33">
            <v>149</v>
          </cell>
          <cell r="AW33">
            <v>201</v>
          </cell>
          <cell r="AX33">
            <v>238</v>
          </cell>
          <cell r="AY33">
            <v>276</v>
          </cell>
          <cell r="AZ33">
            <v>345</v>
          </cell>
          <cell r="BA33">
            <v>373</v>
          </cell>
          <cell r="BB33">
            <v>433</v>
          </cell>
          <cell r="BC33">
            <v>492</v>
          </cell>
          <cell r="BD33">
            <v>511</v>
          </cell>
          <cell r="BE33">
            <v>559</v>
          </cell>
          <cell r="BF33">
            <v>149</v>
          </cell>
        </row>
        <row r="34">
          <cell r="A34" t="str">
            <v>53</v>
          </cell>
          <cell r="B34" t="str">
            <v>53</v>
          </cell>
          <cell r="C34" t="str">
            <v>53 (6)</v>
          </cell>
          <cell r="D34" t="str">
            <v>FRITIDSVIRKSOMHED</v>
          </cell>
          <cell r="E34">
            <v>143.71713</v>
          </cell>
          <cell r="F34">
            <v>209.70638</v>
          </cell>
          <cell r="G34">
            <v>49.0776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123</v>
          </cell>
          <cell r="S34">
            <v>108</v>
          </cell>
          <cell r="T34">
            <v>120</v>
          </cell>
          <cell r="U34">
            <v>130</v>
          </cell>
          <cell r="V34">
            <v>195</v>
          </cell>
          <cell r="W34">
            <v>101</v>
          </cell>
          <cell r="X34">
            <v>110</v>
          </cell>
          <cell r="Y34">
            <v>111</v>
          </cell>
          <cell r="Z34">
            <v>94</v>
          </cell>
          <cell r="AA34">
            <v>109</v>
          </cell>
          <cell r="AB34">
            <v>92</v>
          </cell>
          <cell r="AC34">
            <v>122</v>
          </cell>
          <cell r="AD34">
            <v>108</v>
          </cell>
          <cell r="AE34">
            <v>143.71713</v>
          </cell>
          <cell r="AF34">
            <v>353.42351</v>
          </cell>
          <cell r="AG34">
            <v>402.50111</v>
          </cell>
          <cell r="AH34">
            <v>402.50111</v>
          </cell>
          <cell r="AI34">
            <v>402.50111</v>
          </cell>
          <cell r="AJ34">
            <v>402.50111</v>
          </cell>
          <cell r="AK34">
            <v>402.50111</v>
          </cell>
          <cell r="AL34">
            <v>402.50111</v>
          </cell>
          <cell r="AM34">
            <v>402.50111</v>
          </cell>
          <cell r="AN34">
            <v>402.50111</v>
          </cell>
          <cell r="AO34">
            <v>402.50111</v>
          </cell>
          <cell r="AP34">
            <v>402.50111</v>
          </cell>
          <cell r="AQ34">
            <v>402.50111</v>
          </cell>
          <cell r="AR34">
            <v>402.50111</v>
          </cell>
          <cell r="AS34">
            <v>123</v>
          </cell>
          <cell r="AT34">
            <v>231</v>
          </cell>
          <cell r="AU34">
            <v>351</v>
          </cell>
          <cell r="AV34">
            <v>481</v>
          </cell>
          <cell r="AW34">
            <v>676</v>
          </cell>
          <cell r="AX34">
            <v>777</v>
          </cell>
          <cell r="AY34">
            <v>887</v>
          </cell>
          <cell r="AZ34">
            <v>998</v>
          </cell>
          <cell r="BA34">
            <v>1092</v>
          </cell>
          <cell r="BB34">
            <v>1201</v>
          </cell>
          <cell r="BC34">
            <v>1293</v>
          </cell>
          <cell r="BD34">
            <v>1415</v>
          </cell>
          <cell r="BE34">
            <v>1523</v>
          </cell>
          <cell r="BF34">
            <v>481</v>
          </cell>
        </row>
        <row r="35">
          <cell r="A35" t="str">
            <v>55</v>
          </cell>
          <cell r="B35" t="str">
            <v>55</v>
          </cell>
          <cell r="C35" t="str">
            <v>55 (6)</v>
          </cell>
          <cell r="D35" t="str">
            <v>BIBLIOTEKSVÆSEN</v>
          </cell>
          <cell r="E35">
            <v>16.19116</v>
          </cell>
          <cell r="F35">
            <v>15.81328</v>
          </cell>
          <cell r="G35">
            <v>8.01646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18</v>
          </cell>
          <cell r="S35">
            <v>10</v>
          </cell>
          <cell r="T35">
            <v>20</v>
          </cell>
          <cell r="U35">
            <v>8</v>
          </cell>
          <cell r="V35">
            <v>9</v>
          </cell>
          <cell r="W35">
            <v>11</v>
          </cell>
          <cell r="X35">
            <v>4</v>
          </cell>
          <cell r="Y35">
            <v>15</v>
          </cell>
          <cell r="Z35">
            <v>11</v>
          </cell>
          <cell r="AA35">
            <v>5</v>
          </cell>
          <cell r="AB35">
            <v>16</v>
          </cell>
          <cell r="AC35">
            <v>18</v>
          </cell>
          <cell r="AD35">
            <v>6</v>
          </cell>
          <cell r="AE35">
            <v>16.19116</v>
          </cell>
          <cell r="AF35">
            <v>32.004439999999995</v>
          </cell>
          <cell r="AG35">
            <v>40.020900000000005</v>
          </cell>
          <cell r="AH35">
            <v>40.020900000000005</v>
          </cell>
          <cell r="AI35">
            <v>40.020900000000005</v>
          </cell>
          <cell r="AJ35">
            <v>40.020900000000005</v>
          </cell>
          <cell r="AK35">
            <v>40.020900000000005</v>
          </cell>
          <cell r="AL35">
            <v>40.020900000000005</v>
          </cell>
          <cell r="AM35">
            <v>40.020900000000005</v>
          </cell>
          <cell r="AN35">
            <v>40.020900000000005</v>
          </cell>
          <cell r="AO35">
            <v>40.020900000000005</v>
          </cell>
          <cell r="AP35">
            <v>40.020900000000005</v>
          </cell>
          <cell r="AQ35">
            <v>40.020900000000005</v>
          </cell>
          <cell r="AR35">
            <v>40.020900000000005</v>
          </cell>
          <cell r="AS35">
            <v>18</v>
          </cell>
          <cell r="AT35">
            <v>28</v>
          </cell>
          <cell r="AU35">
            <v>48</v>
          </cell>
          <cell r="AV35">
            <v>56</v>
          </cell>
          <cell r="AW35">
            <v>65</v>
          </cell>
          <cell r="AX35">
            <v>76</v>
          </cell>
          <cell r="AY35">
            <v>80</v>
          </cell>
          <cell r="AZ35">
            <v>95</v>
          </cell>
          <cell r="BA35">
            <v>106</v>
          </cell>
          <cell r="BB35">
            <v>111</v>
          </cell>
          <cell r="BC35">
            <v>127</v>
          </cell>
          <cell r="BD35">
            <v>145</v>
          </cell>
          <cell r="BE35">
            <v>151</v>
          </cell>
          <cell r="BF35">
            <v>56</v>
          </cell>
        </row>
        <row r="36">
          <cell r="A36" t="str">
            <v>56</v>
          </cell>
          <cell r="B36" t="str">
            <v>56</v>
          </cell>
          <cell r="C36" t="str">
            <v>56 (6)</v>
          </cell>
          <cell r="D36" t="str">
            <v>MUSEER</v>
          </cell>
          <cell r="E36">
            <v>50.74277</v>
          </cell>
          <cell r="F36">
            <v>31.808</v>
          </cell>
          <cell r="G36">
            <v>58.86188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30</v>
          </cell>
          <cell r="S36">
            <v>57</v>
          </cell>
          <cell r="T36">
            <v>43</v>
          </cell>
          <cell r="U36">
            <v>61</v>
          </cell>
          <cell r="V36">
            <v>34</v>
          </cell>
          <cell r="W36">
            <v>21</v>
          </cell>
          <cell r="X36">
            <v>93</v>
          </cell>
          <cell r="Y36">
            <v>22</v>
          </cell>
          <cell r="Z36">
            <v>27</v>
          </cell>
          <cell r="AA36">
            <v>-23</v>
          </cell>
          <cell r="AB36">
            <v>30</v>
          </cell>
          <cell r="AC36">
            <v>38</v>
          </cell>
          <cell r="AD36">
            <v>23</v>
          </cell>
          <cell r="AE36">
            <v>50.74277</v>
          </cell>
          <cell r="AF36">
            <v>82.55077</v>
          </cell>
          <cell r="AG36">
            <v>141.41264999999999</v>
          </cell>
          <cell r="AH36">
            <v>141.41264999999999</v>
          </cell>
          <cell r="AI36">
            <v>141.41264999999999</v>
          </cell>
          <cell r="AJ36">
            <v>141.41264999999999</v>
          </cell>
          <cell r="AK36">
            <v>141.41264999999999</v>
          </cell>
          <cell r="AL36">
            <v>141.41264999999999</v>
          </cell>
          <cell r="AM36">
            <v>141.41264999999999</v>
          </cell>
          <cell r="AN36">
            <v>141.41264999999999</v>
          </cell>
          <cell r="AO36">
            <v>141.41264999999999</v>
          </cell>
          <cell r="AP36">
            <v>141.41264999999999</v>
          </cell>
          <cell r="AQ36">
            <v>141.41264999999999</v>
          </cell>
          <cell r="AR36">
            <v>141.41264999999999</v>
          </cell>
          <cell r="AS36">
            <v>30</v>
          </cell>
          <cell r="AT36">
            <v>87</v>
          </cell>
          <cell r="AU36">
            <v>130</v>
          </cell>
          <cell r="AV36">
            <v>191</v>
          </cell>
          <cell r="AW36">
            <v>225</v>
          </cell>
          <cell r="AX36">
            <v>246</v>
          </cell>
          <cell r="AY36">
            <v>339</v>
          </cell>
          <cell r="AZ36">
            <v>361</v>
          </cell>
          <cell r="BA36">
            <v>388</v>
          </cell>
          <cell r="BB36">
            <v>365</v>
          </cell>
          <cell r="BC36">
            <v>395</v>
          </cell>
          <cell r="BD36">
            <v>433</v>
          </cell>
          <cell r="BE36">
            <v>456</v>
          </cell>
          <cell r="BF36">
            <v>191</v>
          </cell>
        </row>
        <row r="37">
          <cell r="A37" t="str">
            <v>59</v>
          </cell>
          <cell r="B37" t="str">
            <v>59</v>
          </cell>
          <cell r="C37" t="str">
            <v>59 (6)</v>
          </cell>
          <cell r="D37" t="str">
            <v>FORSKELLIGE KULTURELLE OG OPLYSENDE VIRKSOMHEDER</v>
          </cell>
          <cell r="E37">
            <v>37.24553</v>
          </cell>
          <cell r="F37">
            <v>162.19126</v>
          </cell>
          <cell r="G37">
            <v>47.27579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113</v>
          </cell>
          <cell r="S37">
            <v>80</v>
          </cell>
          <cell r="T37">
            <v>47</v>
          </cell>
          <cell r="U37">
            <v>86</v>
          </cell>
          <cell r="V37">
            <v>68</v>
          </cell>
          <cell r="W37">
            <v>147</v>
          </cell>
          <cell r="X37">
            <v>1</v>
          </cell>
          <cell r="Y37">
            <v>46</v>
          </cell>
          <cell r="Z37">
            <v>100</v>
          </cell>
          <cell r="AA37">
            <v>60</v>
          </cell>
          <cell r="AB37">
            <v>10</v>
          </cell>
          <cell r="AC37">
            <v>39</v>
          </cell>
          <cell r="AD37">
            <v>12</v>
          </cell>
          <cell r="AE37">
            <v>37.24553</v>
          </cell>
          <cell r="AF37">
            <v>199.43679</v>
          </cell>
          <cell r="AG37">
            <v>246.71257999999997</v>
          </cell>
          <cell r="AH37">
            <v>246.71257999999997</v>
          </cell>
          <cell r="AI37">
            <v>246.71257999999997</v>
          </cell>
          <cell r="AJ37">
            <v>246.71257999999997</v>
          </cell>
          <cell r="AK37">
            <v>246.71257999999997</v>
          </cell>
          <cell r="AL37">
            <v>246.71257999999997</v>
          </cell>
          <cell r="AM37">
            <v>246.71257999999997</v>
          </cell>
          <cell r="AN37">
            <v>246.71257999999997</v>
          </cell>
          <cell r="AO37">
            <v>246.71257999999997</v>
          </cell>
          <cell r="AP37">
            <v>246.71257999999997</v>
          </cell>
          <cell r="AQ37">
            <v>246.71257999999997</v>
          </cell>
          <cell r="AR37">
            <v>246.71257999999997</v>
          </cell>
          <cell r="AS37">
            <v>113</v>
          </cell>
          <cell r="AT37">
            <v>193</v>
          </cell>
          <cell r="AU37">
            <v>240</v>
          </cell>
          <cell r="AV37">
            <v>326</v>
          </cell>
          <cell r="AW37">
            <v>394</v>
          </cell>
          <cell r="AX37">
            <v>541</v>
          </cell>
          <cell r="AY37">
            <v>542</v>
          </cell>
          <cell r="AZ37">
            <v>588</v>
          </cell>
          <cell r="BA37">
            <v>688</v>
          </cell>
          <cell r="BB37">
            <v>748</v>
          </cell>
          <cell r="BC37">
            <v>758</v>
          </cell>
          <cell r="BD37">
            <v>797</v>
          </cell>
          <cell r="BE37">
            <v>809</v>
          </cell>
          <cell r="BF37">
            <v>326</v>
          </cell>
        </row>
        <row r="38">
          <cell r="A38" t="str">
            <v>I alt</v>
          </cell>
          <cell r="B38" t="str">
            <v>5</v>
          </cell>
          <cell r="C38" t="str">
            <v>5 (7)</v>
          </cell>
          <cell r="D38" t="str">
            <v>UNDERVISNING OG KULTUR</v>
          </cell>
          <cell r="E38">
            <v>1905.88221</v>
          </cell>
          <cell r="F38">
            <v>1775.38577</v>
          </cell>
          <cell r="G38">
            <v>232.93812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1301</v>
          </cell>
          <cell r="S38">
            <v>1411</v>
          </cell>
          <cell r="T38">
            <v>1337</v>
          </cell>
          <cell r="U38">
            <v>1683</v>
          </cell>
          <cell r="V38">
            <v>1467</v>
          </cell>
          <cell r="W38">
            <v>1576</v>
          </cell>
          <cell r="X38">
            <v>1415</v>
          </cell>
          <cell r="Y38">
            <v>1411</v>
          </cell>
          <cell r="Z38">
            <v>1433</v>
          </cell>
          <cell r="AA38">
            <v>1495</v>
          </cell>
          <cell r="AB38">
            <v>1270</v>
          </cell>
          <cell r="AC38">
            <v>1295</v>
          </cell>
          <cell r="AD38">
            <v>1126</v>
          </cell>
          <cell r="AE38">
            <v>1905.88221</v>
          </cell>
          <cell r="AF38">
            <v>3681.26798</v>
          </cell>
          <cell r="AG38">
            <v>3914.2061</v>
          </cell>
          <cell r="AH38">
            <v>3914.2061</v>
          </cell>
          <cell r="AI38">
            <v>3914.2061</v>
          </cell>
          <cell r="AJ38">
            <v>3914.2061</v>
          </cell>
          <cell r="AK38">
            <v>3914.2061</v>
          </cell>
          <cell r="AL38">
            <v>3914.2061</v>
          </cell>
          <cell r="AM38">
            <v>3914.2061</v>
          </cell>
          <cell r="AN38">
            <v>3914.2061</v>
          </cell>
          <cell r="AO38">
            <v>3914.2061</v>
          </cell>
          <cell r="AP38">
            <v>3914.2061</v>
          </cell>
          <cell r="AQ38">
            <v>3914.2061</v>
          </cell>
          <cell r="AR38">
            <v>3914.2061</v>
          </cell>
          <cell r="AS38">
            <v>1301</v>
          </cell>
          <cell r="AT38">
            <v>2712</v>
          </cell>
          <cell r="AU38">
            <v>4049</v>
          </cell>
          <cell r="AV38">
            <v>5732</v>
          </cell>
          <cell r="AW38">
            <v>7199</v>
          </cell>
          <cell r="AX38">
            <v>8775</v>
          </cell>
          <cell r="AY38">
            <v>10190</v>
          </cell>
          <cell r="AZ38">
            <v>11601</v>
          </cell>
          <cell r="BA38">
            <v>13034</v>
          </cell>
          <cell r="BB38">
            <v>14529</v>
          </cell>
          <cell r="BC38">
            <v>15799</v>
          </cell>
          <cell r="BD38">
            <v>17094</v>
          </cell>
          <cell r="BE38">
            <v>18220</v>
          </cell>
          <cell r="BF38">
            <v>5732</v>
          </cell>
        </row>
        <row r="39">
          <cell r="A39" t="str">
            <v>6</v>
          </cell>
          <cell r="D39" t="str">
            <v>FORSYNINGSVIRKSOMHEDER</v>
          </cell>
        </row>
        <row r="40">
          <cell r="A40" t="str">
            <v>60</v>
          </cell>
          <cell r="B40" t="str">
            <v>60</v>
          </cell>
          <cell r="C40" t="str">
            <v>60 (6)</v>
          </cell>
          <cell r="D40" t="str">
            <v>EL-FORSYNING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8</v>
          </cell>
          <cell r="U40">
            <v>36</v>
          </cell>
          <cell r="V40">
            <v>0</v>
          </cell>
          <cell r="W40">
            <v>0</v>
          </cell>
          <cell r="X40">
            <v>15</v>
          </cell>
          <cell r="Y40">
            <v>0</v>
          </cell>
          <cell r="Z40">
            <v>0</v>
          </cell>
          <cell r="AA40">
            <v>14</v>
          </cell>
          <cell r="AB40">
            <v>0</v>
          </cell>
          <cell r="AC40">
            <v>5</v>
          </cell>
          <cell r="AD40">
            <v>40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8</v>
          </cell>
          <cell r="AV40">
            <v>44</v>
          </cell>
          <cell r="AW40">
            <v>44</v>
          </cell>
          <cell r="AX40">
            <v>44</v>
          </cell>
          <cell r="AY40">
            <v>59</v>
          </cell>
          <cell r="AZ40">
            <v>59</v>
          </cell>
          <cell r="BA40">
            <v>59</v>
          </cell>
          <cell r="BB40">
            <v>73</v>
          </cell>
          <cell r="BC40">
            <v>73</v>
          </cell>
          <cell r="BD40">
            <v>78</v>
          </cell>
          <cell r="BE40">
            <v>118</v>
          </cell>
          <cell r="BF40">
            <v>44</v>
          </cell>
        </row>
        <row r="41">
          <cell r="A41" t="str">
            <v>64</v>
          </cell>
          <cell r="B41" t="str">
            <v>64</v>
          </cell>
          <cell r="C41" t="str">
            <v>64 (6)</v>
          </cell>
          <cell r="D41" t="str">
            <v>VANDFORSYNING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0</v>
          </cell>
          <cell r="U41">
            <v>5</v>
          </cell>
          <cell r="V41">
            <v>0</v>
          </cell>
          <cell r="W41">
            <v>0</v>
          </cell>
          <cell r="X41">
            <v>4</v>
          </cell>
          <cell r="Y41">
            <v>0</v>
          </cell>
          <cell r="Z41">
            <v>0</v>
          </cell>
          <cell r="AA41">
            <v>4</v>
          </cell>
          <cell r="AB41">
            <v>0</v>
          </cell>
          <cell r="AC41">
            <v>4</v>
          </cell>
          <cell r="AD41">
            <v>17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1</v>
          </cell>
          <cell r="AT41">
            <v>1</v>
          </cell>
          <cell r="AU41">
            <v>1</v>
          </cell>
          <cell r="AV41">
            <v>6</v>
          </cell>
          <cell r="AW41">
            <v>6</v>
          </cell>
          <cell r="AX41">
            <v>6</v>
          </cell>
          <cell r="AY41">
            <v>10</v>
          </cell>
          <cell r="AZ41">
            <v>10</v>
          </cell>
          <cell r="BA41">
            <v>10</v>
          </cell>
          <cell r="BB41">
            <v>14</v>
          </cell>
          <cell r="BC41">
            <v>14</v>
          </cell>
          <cell r="BD41">
            <v>18</v>
          </cell>
          <cell r="BE41">
            <v>35</v>
          </cell>
          <cell r="BF41">
            <v>6</v>
          </cell>
        </row>
        <row r="42">
          <cell r="A42" t="str">
            <v>66</v>
          </cell>
          <cell r="B42" t="str">
            <v>66</v>
          </cell>
          <cell r="C42" t="str">
            <v>66 (6)</v>
          </cell>
          <cell r="D42" t="str">
            <v>RENOVATION</v>
          </cell>
          <cell r="E42">
            <v>156.99195</v>
          </cell>
          <cell r="F42">
            <v>184.98992</v>
          </cell>
          <cell r="G42">
            <v>47.028980000000004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180</v>
          </cell>
          <cell r="S42">
            <v>186</v>
          </cell>
          <cell r="T42">
            <v>182</v>
          </cell>
          <cell r="U42">
            <v>-537</v>
          </cell>
          <cell r="V42">
            <v>181</v>
          </cell>
          <cell r="W42">
            <v>180</v>
          </cell>
          <cell r="X42">
            <v>-182</v>
          </cell>
          <cell r="Y42">
            <v>187</v>
          </cell>
          <cell r="Z42">
            <v>176</v>
          </cell>
          <cell r="AA42">
            <v>18</v>
          </cell>
          <cell r="AB42">
            <v>184</v>
          </cell>
          <cell r="AC42">
            <v>-6</v>
          </cell>
          <cell r="AD42">
            <v>19</v>
          </cell>
          <cell r="AE42">
            <v>156.99195</v>
          </cell>
          <cell r="AF42">
            <v>341.98187</v>
          </cell>
          <cell r="AG42">
            <v>389.01085</v>
          </cell>
          <cell r="AH42">
            <v>389.01085</v>
          </cell>
          <cell r="AI42">
            <v>389.01085</v>
          </cell>
          <cell r="AJ42">
            <v>389.01085</v>
          </cell>
          <cell r="AK42">
            <v>389.01085</v>
          </cell>
          <cell r="AL42">
            <v>389.01085</v>
          </cell>
          <cell r="AM42">
            <v>389.01085</v>
          </cell>
          <cell r="AN42">
            <v>389.01085</v>
          </cell>
          <cell r="AO42">
            <v>389.01085</v>
          </cell>
          <cell r="AP42">
            <v>389.01085</v>
          </cell>
          <cell r="AQ42">
            <v>389.01085</v>
          </cell>
          <cell r="AR42">
            <v>389.01085</v>
          </cell>
          <cell r="AS42">
            <v>180</v>
          </cell>
          <cell r="AT42">
            <v>366</v>
          </cell>
          <cell r="AU42">
            <v>548</v>
          </cell>
          <cell r="AV42">
            <v>11</v>
          </cell>
          <cell r="AW42">
            <v>192</v>
          </cell>
          <cell r="AX42">
            <v>372</v>
          </cell>
          <cell r="AY42">
            <v>190</v>
          </cell>
          <cell r="AZ42">
            <v>377</v>
          </cell>
          <cell r="BA42">
            <v>553</v>
          </cell>
          <cell r="BB42">
            <v>571</v>
          </cell>
          <cell r="BC42">
            <v>755</v>
          </cell>
          <cell r="BD42">
            <v>749</v>
          </cell>
          <cell r="BE42">
            <v>768</v>
          </cell>
          <cell r="BF42">
            <v>11</v>
          </cell>
        </row>
        <row r="43">
          <cell r="A43" t="str">
            <v>68</v>
          </cell>
          <cell r="B43" t="str">
            <v>68</v>
          </cell>
          <cell r="C43" t="str">
            <v>68 (6)</v>
          </cell>
          <cell r="D43" t="str">
            <v>DIVERSE FORSYNINGSVIRKSOMHEDER</v>
          </cell>
          <cell r="E43">
            <v>0</v>
          </cell>
          <cell r="F43">
            <v>7.04002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-2</v>
          </cell>
          <cell r="S43">
            <v>-1</v>
          </cell>
          <cell r="T43">
            <v>-2</v>
          </cell>
          <cell r="U43">
            <v>-2</v>
          </cell>
          <cell r="V43">
            <v>0</v>
          </cell>
          <cell r="W43">
            <v>11</v>
          </cell>
          <cell r="X43">
            <v>31</v>
          </cell>
          <cell r="Y43">
            <v>0</v>
          </cell>
          <cell r="Z43">
            <v>0</v>
          </cell>
          <cell r="AA43">
            <v>1</v>
          </cell>
          <cell r="AB43">
            <v>-22</v>
          </cell>
          <cell r="AC43">
            <v>5</v>
          </cell>
          <cell r="AD43">
            <v>-2</v>
          </cell>
          <cell r="AE43">
            <v>0</v>
          </cell>
          <cell r="AF43">
            <v>7.04002</v>
          </cell>
          <cell r="AG43">
            <v>7.04002</v>
          </cell>
          <cell r="AH43">
            <v>7.04002</v>
          </cell>
          <cell r="AI43">
            <v>7.04002</v>
          </cell>
          <cell r="AJ43">
            <v>7.04002</v>
          </cell>
          <cell r="AK43">
            <v>7.04002</v>
          </cell>
          <cell r="AL43">
            <v>7.04002</v>
          </cell>
          <cell r="AM43">
            <v>7.04002</v>
          </cell>
          <cell r="AN43">
            <v>7.04002</v>
          </cell>
          <cell r="AO43">
            <v>7.04002</v>
          </cell>
          <cell r="AP43">
            <v>7.04002</v>
          </cell>
          <cell r="AQ43">
            <v>7.04002</v>
          </cell>
          <cell r="AR43">
            <v>7.04002</v>
          </cell>
          <cell r="AS43">
            <v>-2</v>
          </cell>
          <cell r="AT43">
            <v>-3</v>
          </cell>
          <cell r="AU43">
            <v>-5</v>
          </cell>
          <cell r="AV43">
            <v>-7</v>
          </cell>
          <cell r="AW43">
            <v>-7</v>
          </cell>
          <cell r="AX43">
            <v>4</v>
          </cell>
          <cell r="AY43">
            <v>35</v>
          </cell>
          <cell r="AZ43">
            <v>35</v>
          </cell>
          <cell r="BA43">
            <v>35</v>
          </cell>
          <cell r="BB43">
            <v>36</v>
          </cell>
          <cell r="BC43">
            <v>14</v>
          </cell>
          <cell r="BD43">
            <v>19</v>
          </cell>
          <cell r="BE43">
            <v>17</v>
          </cell>
          <cell r="BF43">
            <v>-7</v>
          </cell>
        </row>
        <row r="44">
          <cell r="A44" t="str">
            <v>I alt</v>
          </cell>
          <cell r="B44" t="str">
            <v>6</v>
          </cell>
          <cell r="C44" t="str">
            <v>6 (7)</v>
          </cell>
          <cell r="D44" t="str">
            <v>FORSYNINGSVIRKSOMHEDER</v>
          </cell>
          <cell r="E44">
            <v>156.99195</v>
          </cell>
          <cell r="F44">
            <v>192.02994</v>
          </cell>
          <cell r="G44">
            <v>47.028980000000004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179</v>
          </cell>
          <cell r="S44">
            <v>185</v>
          </cell>
          <cell r="T44">
            <v>188</v>
          </cell>
          <cell r="U44">
            <v>-498</v>
          </cell>
          <cell r="V44">
            <v>181</v>
          </cell>
          <cell r="W44">
            <v>191</v>
          </cell>
          <cell r="X44">
            <v>-132</v>
          </cell>
          <cell r="Y44">
            <v>187</v>
          </cell>
          <cell r="Z44">
            <v>176</v>
          </cell>
          <cell r="AA44">
            <v>37</v>
          </cell>
          <cell r="AB44">
            <v>162</v>
          </cell>
          <cell r="AC44">
            <v>8</v>
          </cell>
          <cell r="AD44">
            <v>74</v>
          </cell>
          <cell r="AE44">
            <v>156.99195</v>
          </cell>
          <cell r="AF44">
            <v>349.02189000000004</v>
          </cell>
          <cell r="AG44">
            <v>396.05087000000003</v>
          </cell>
          <cell r="AH44">
            <v>396.05087000000003</v>
          </cell>
          <cell r="AI44">
            <v>396.05087000000003</v>
          </cell>
          <cell r="AJ44">
            <v>396.05087000000003</v>
          </cell>
          <cell r="AK44">
            <v>396.05087000000003</v>
          </cell>
          <cell r="AL44">
            <v>396.05087000000003</v>
          </cell>
          <cell r="AM44">
            <v>396.05087000000003</v>
          </cell>
          <cell r="AN44">
            <v>396.05087000000003</v>
          </cell>
          <cell r="AO44">
            <v>396.05087000000003</v>
          </cell>
          <cell r="AP44">
            <v>396.05087000000003</v>
          </cell>
          <cell r="AQ44">
            <v>396.05087000000003</v>
          </cell>
          <cell r="AR44">
            <v>396.05087000000003</v>
          </cell>
          <cell r="AS44">
            <v>179</v>
          </cell>
          <cell r="AT44">
            <v>364</v>
          </cell>
          <cell r="AU44">
            <v>552</v>
          </cell>
          <cell r="AV44">
            <v>54</v>
          </cell>
          <cell r="AW44">
            <v>235</v>
          </cell>
          <cell r="AX44">
            <v>426</v>
          </cell>
          <cell r="AY44">
            <v>294</v>
          </cell>
          <cell r="AZ44">
            <v>481</v>
          </cell>
          <cell r="BA44">
            <v>657</v>
          </cell>
          <cell r="BB44">
            <v>694</v>
          </cell>
          <cell r="BC44">
            <v>856</v>
          </cell>
          <cell r="BD44">
            <v>864</v>
          </cell>
          <cell r="BE44">
            <v>938</v>
          </cell>
          <cell r="BF44">
            <v>54</v>
          </cell>
        </row>
        <row r="45">
          <cell r="A45" t="str">
            <v>I alt</v>
          </cell>
          <cell r="B45" t="str">
            <v>1</v>
          </cell>
          <cell r="C45" t="str">
            <v>1 (8)</v>
          </cell>
          <cell r="D45" t="str">
            <v>DRIFTSUDGIFTER</v>
          </cell>
          <cell r="E45">
            <v>6630.158089999999</v>
          </cell>
          <cell r="F45">
            <v>3806.85999</v>
          </cell>
          <cell r="G45">
            <v>977.1987300000002</v>
          </cell>
          <cell r="H45">
            <v>284.364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4294</v>
          </cell>
          <cell r="S45">
            <v>5376</v>
          </cell>
          <cell r="T45">
            <v>5146</v>
          </cell>
          <cell r="U45">
            <v>4582</v>
          </cell>
          <cell r="V45">
            <v>5122</v>
          </cell>
          <cell r="W45">
            <v>4360</v>
          </cell>
          <cell r="X45">
            <v>3737</v>
          </cell>
          <cell r="Y45">
            <v>4014</v>
          </cell>
          <cell r="Z45">
            <v>3755</v>
          </cell>
          <cell r="AA45">
            <v>5267</v>
          </cell>
          <cell r="AB45">
            <v>4890</v>
          </cell>
          <cell r="AC45">
            <v>5140</v>
          </cell>
          <cell r="AD45">
            <v>3032</v>
          </cell>
          <cell r="AE45">
            <v>6630.158089999999</v>
          </cell>
          <cell r="AF45">
            <v>10437.01808</v>
          </cell>
          <cell r="AG45">
            <v>11414.216809999998</v>
          </cell>
          <cell r="AH45">
            <v>11698.580809999998</v>
          </cell>
          <cell r="AI45">
            <v>11698.580809999998</v>
          </cell>
          <cell r="AJ45">
            <v>11698.580809999998</v>
          </cell>
          <cell r="AK45">
            <v>11698.580809999998</v>
          </cell>
          <cell r="AL45">
            <v>11698.580809999998</v>
          </cell>
          <cell r="AM45">
            <v>11698.580809999998</v>
          </cell>
          <cell r="AN45">
            <v>11698.580809999998</v>
          </cell>
          <cell r="AO45">
            <v>11698.580809999998</v>
          </cell>
          <cell r="AP45">
            <v>11698.580809999998</v>
          </cell>
          <cell r="AQ45">
            <v>11698.580809999998</v>
          </cell>
          <cell r="AR45">
            <v>11698.580809999998</v>
          </cell>
          <cell r="AS45">
            <v>4294</v>
          </cell>
          <cell r="AT45">
            <v>9670</v>
          </cell>
          <cell r="AU45">
            <v>14816</v>
          </cell>
          <cell r="AV45">
            <v>19398</v>
          </cell>
          <cell r="AW45">
            <v>24520</v>
          </cell>
          <cell r="AX45">
            <v>28880</v>
          </cell>
          <cell r="AY45">
            <v>32617</v>
          </cell>
          <cell r="AZ45">
            <v>36631</v>
          </cell>
          <cell r="BA45">
            <v>40386</v>
          </cell>
          <cell r="BB45">
            <v>45653</v>
          </cell>
          <cell r="BC45">
            <v>50543</v>
          </cell>
          <cell r="BD45">
            <v>55683</v>
          </cell>
          <cell r="BE45">
            <v>58715</v>
          </cell>
          <cell r="BF45">
            <v>19398</v>
          </cell>
        </row>
        <row r="46">
          <cell r="A46" t="str">
            <v>7</v>
          </cell>
          <cell r="D46" t="str">
            <v>ANLÆGSUDGIFTER</v>
          </cell>
        </row>
        <row r="47">
          <cell r="A47" t="str">
            <v>72</v>
          </cell>
          <cell r="B47" t="str">
            <v>72</v>
          </cell>
          <cell r="C47" t="str">
            <v>72 (6)</v>
          </cell>
          <cell r="D47" t="str">
            <v>ANLÆGSUDGIFTER VEDRØRENDE DET TEKNISKE OMRÅDE</v>
          </cell>
          <cell r="E47">
            <v>0</v>
          </cell>
          <cell r="F47">
            <v>29.789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29.789</v>
          </cell>
          <cell r="AG47">
            <v>29.789</v>
          </cell>
          <cell r="AH47">
            <v>29.789</v>
          </cell>
          <cell r="AI47">
            <v>29.789</v>
          </cell>
          <cell r="AJ47">
            <v>29.789</v>
          </cell>
          <cell r="AK47">
            <v>29.789</v>
          </cell>
          <cell r="AL47">
            <v>29.789</v>
          </cell>
          <cell r="AM47">
            <v>29.789</v>
          </cell>
          <cell r="AN47">
            <v>29.789</v>
          </cell>
          <cell r="AO47">
            <v>29.789</v>
          </cell>
          <cell r="AP47">
            <v>29.789</v>
          </cell>
          <cell r="AQ47">
            <v>29.789</v>
          </cell>
          <cell r="AR47">
            <v>29.789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8">
          <cell r="A48" t="str">
            <v>73</v>
          </cell>
          <cell r="B48" t="str">
            <v>73</v>
          </cell>
          <cell r="C48" t="str">
            <v>73 (6)</v>
          </cell>
          <cell r="D48" t="str">
            <v>ANLÆGSUDGIFTER TIL BOLIGOMRÅDET</v>
          </cell>
          <cell r="E48">
            <v>0</v>
          </cell>
          <cell r="F48">
            <v>0.51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0.51</v>
          </cell>
          <cell r="AG48">
            <v>0.51</v>
          </cell>
          <cell r="AH48">
            <v>0.51</v>
          </cell>
          <cell r="AI48">
            <v>0.51</v>
          </cell>
          <cell r="AJ48">
            <v>0.51</v>
          </cell>
          <cell r="AK48">
            <v>0.51</v>
          </cell>
          <cell r="AL48">
            <v>0.51</v>
          </cell>
          <cell r="AM48">
            <v>0.51</v>
          </cell>
          <cell r="AN48">
            <v>0.51</v>
          </cell>
          <cell r="AO48">
            <v>0.51</v>
          </cell>
          <cell r="AP48">
            <v>0.51</v>
          </cell>
          <cell r="AQ48">
            <v>0.51</v>
          </cell>
          <cell r="AR48">
            <v>0.51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49">
          <cell r="A49" t="str">
            <v>74</v>
          </cell>
          <cell r="B49" t="str">
            <v>74</v>
          </cell>
          <cell r="C49" t="str">
            <v>74 (6)</v>
          </cell>
          <cell r="D49" t="str">
            <v>ANLÆGSUDGIFTER VEDR. DET SOCIALE OMRÅDE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55</v>
          </cell>
          <cell r="S49">
            <v>55</v>
          </cell>
          <cell r="T49">
            <v>55</v>
          </cell>
          <cell r="U49">
            <v>55</v>
          </cell>
          <cell r="V49">
            <v>55</v>
          </cell>
          <cell r="W49">
            <v>55</v>
          </cell>
          <cell r="X49">
            <v>55</v>
          </cell>
          <cell r="Y49">
            <v>55</v>
          </cell>
          <cell r="Z49">
            <v>55</v>
          </cell>
          <cell r="AA49">
            <v>55</v>
          </cell>
          <cell r="AB49">
            <v>55</v>
          </cell>
          <cell r="AC49">
            <v>55</v>
          </cell>
          <cell r="AD49">
            <v>56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55</v>
          </cell>
          <cell r="AT49">
            <v>110</v>
          </cell>
          <cell r="AU49">
            <v>165</v>
          </cell>
          <cell r="AV49">
            <v>220</v>
          </cell>
          <cell r="AW49">
            <v>275</v>
          </cell>
          <cell r="AX49">
            <v>330</v>
          </cell>
          <cell r="AY49">
            <v>385</v>
          </cell>
          <cell r="AZ49">
            <v>440</v>
          </cell>
          <cell r="BA49">
            <v>495</v>
          </cell>
          <cell r="BB49">
            <v>550</v>
          </cell>
          <cell r="BC49">
            <v>605</v>
          </cell>
          <cell r="BD49">
            <v>660</v>
          </cell>
          <cell r="BE49">
            <v>716</v>
          </cell>
          <cell r="BF49">
            <v>220</v>
          </cell>
        </row>
        <row r="50">
          <cell r="A50" t="str">
            <v>I alt</v>
          </cell>
          <cell r="B50" t="str">
            <v>7</v>
          </cell>
          <cell r="C50" t="str">
            <v>7 (8)</v>
          </cell>
          <cell r="D50" t="str">
            <v>ANLÆGSUDGIFTER</v>
          </cell>
          <cell r="E50">
            <v>0</v>
          </cell>
          <cell r="F50">
            <v>30.299000000000003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55</v>
          </cell>
          <cell r="S50">
            <v>55</v>
          </cell>
          <cell r="T50">
            <v>55</v>
          </cell>
          <cell r="U50">
            <v>55</v>
          </cell>
          <cell r="V50">
            <v>55</v>
          </cell>
          <cell r="W50">
            <v>55</v>
          </cell>
          <cell r="X50">
            <v>55</v>
          </cell>
          <cell r="Y50">
            <v>55</v>
          </cell>
          <cell r="Z50">
            <v>55</v>
          </cell>
          <cell r="AA50">
            <v>55</v>
          </cell>
          <cell r="AB50">
            <v>55</v>
          </cell>
          <cell r="AC50">
            <v>55</v>
          </cell>
          <cell r="AD50">
            <v>56</v>
          </cell>
          <cell r="AE50">
            <v>0</v>
          </cell>
          <cell r="AF50">
            <v>30.299000000000003</v>
          </cell>
          <cell r="AG50">
            <v>30.299000000000003</v>
          </cell>
          <cell r="AH50">
            <v>30.299000000000003</v>
          </cell>
          <cell r="AI50">
            <v>30.299000000000003</v>
          </cell>
          <cell r="AJ50">
            <v>30.299000000000003</v>
          </cell>
          <cell r="AK50">
            <v>30.299000000000003</v>
          </cell>
          <cell r="AL50">
            <v>30.299000000000003</v>
          </cell>
          <cell r="AM50">
            <v>30.299000000000003</v>
          </cell>
          <cell r="AN50">
            <v>30.299000000000003</v>
          </cell>
          <cell r="AO50">
            <v>30.299000000000003</v>
          </cell>
          <cell r="AP50">
            <v>30.299000000000003</v>
          </cell>
          <cell r="AQ50">
            <v>30.299000000000003</v>
          </cell>
          <cell r="AR50">
            <v>30.299000000000003</v>
          </cell>
          <cell r="AS50">
            <v>55</v>
          </cell>
          <cell r="AT50">
            <v>110</v>
          </cell>
          <cell r="AU50">
            <v>165</v>
          </cell>
          <cell r="AV50">
            <v>220</v>
          </cell>
          <cell r="AW50">
            <v>275</v>
          </cell>
          <cell r="AX50">
            <v>330</v>
          </cell>
          <cell r="AY50">
            <v>385</v>
          </cell>
          <cell r="AZ50">
            <v>440</v>
          </cell>
          <cell r="BA50">
            <v>495</v>
          </cell>
          <cell r="BB50">
            <v>550</v>
          </cell>
          <cell r="BC50">
            <v>605</v>
          </cell>
          <cell r="BD50">
            <v>660</v>
          </cell>
          <cell r="BE50">
            <v>716</v>
          </cell>
          <cell r="BF50">
            <v>220</v>
          </cell>
        </row>
        <row r="51">
          <cell r="A51" t="str">
            <v>8</v>
          </cell>
          <cell r="D51" t="str">
            <v>INDTÆGTER</v>
          </cell>
        </row>
        <row r="52">
          <cell r="A52" t="str">
            <v>80</v>
          </cell>
          <cell r="B52" t="str">
            <v>80</v>
          </cell>
          <cell r="C52" t="str">
            <v>80 (6)</v>
          </cell>
          <cell r="D52" t="str">
            <v>SKATTEINDTÆGTER</v>
          </cell>
          <cell r="E52">
            <v>0</v>
          </cell>
          <cell r="F52">
            <v>-1423.984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-1150</v>
          </cell>
          <cell r="T52">
            <v>-2523</v>
          </cell>
          <cell r="U52">
            <v>-2155</v>
          </cell>
          <cell r="V52">
            <v>-2045</v>
          </cell>
          <cell r="W52">
            <v>-2303</v>
          </cell>
          <cell r="X52">
            <v>-1897</v>
          </cell>
          <cell r="Y52">
            <v>-3561</v>
          </cell>
          <cell r="Z52">
            <v>-2867</v>
          </cell>
          <cell r="AA52">
            <v>-2886</v>
          </cell>
          <cell r="AB52">
            <v>-2623</v>
          </cell>
          <cell r="AC52">
            <v>-2727</v>
          </cell>
          <cell r="AD52">
            <v>-3663</v>
          </cell>
          <cell r="AE52">
            <v>0</v>
          </cell>
          <cell r="AF52">
            <v>-1423.984</v>
          </cell>
          <cell r="AG52">
            <v>-1423.984</v>
          </cell>
          <cell r="AH52">
            <v>-1423.984</v>
          </cell>
          <cell r="AI52">
            <v>-1423.984</v>
          </cell>
          <cell r="AJ52">
            <v>-1423.984</v>
          </cell>
          <cell r="AK52">
            <v>-1423.984</v>
          </cell>
          <cell r="AL52">
            <v>-1423.984</v>
          </cell>
          <cell r="AM52">
            <v>-1423.984</v>
          </cell>
          <cell r="AN52">
            <v>-1423.984</v>
          </cell>
          <cell r="AO52">
            <v>-1423.984</v>
          </cell>
          <cell r="AP52">
            <v>-1423.984</v>
          </cell>
          <cell r="AQ52">
            <v>-1423.984</v>
          </cell>
          <cell r="AR52">
            <v>-1423.984</v>
          </cell>
          <cell r="AS52">
            <v>0</v>
          </cell>
          <cell r="AT52">
            <v>-1150</v>
          </cell>
          <cell r="AU52">
            <v>-3673</v>
          </cell>
          <cell r="AV52">
            <v>-5828</v>
          </cell>
          <cell r="AW52">
            <v>-7873</v>
          </cell>
          <cell r="AX52">
            <v>-10176</v>
          </cell>
          <cell r="AY52">
            <v>-12073</v>
          </cell>
          <cell r="AZ52">
            <v>-15634</v>
          </cell>
          <cell r="BA52">
            <v>-18501</v>
          </cell>
          <cell r="BB52">
            <v>-21387</v>
          </cell>
          <cell r="BC52">
            <v>-24010</v>
          </cell>
          <cell r="BD52">
            <v>-26737</v>
          </cell>
          <cell r="BE52">
            <v>-30400</v>
          </cell>
          <cell r="BF52">
            <v>-5828</v>
          </cell>
        </row>
        <row r="53">
          <cell r="A53" t="str">
            <v>83</v>
          </cell>
          <cell r="B53" t="str">
            <v>83</v>
          </cell>
          <cell r="C53" t="str">
            <v>83 (6)</v>
          </cell>
          <cell r="D53" t="str">
            <v>GENERELLE TILSKUD</v>
          </cell>
          <cell r="E53">
            <v>-2360.256</v>
          </cell>
          <cell r="F53">
            <v>-2615.73017</v>
          </cell>
          <cell r="G53">
            <v>-2359.4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-2226</v>
          </cell>
          <cell r="S53">
            <v>-2227</v>
          </cell>
          <cell r="T53">
            <v>-2227</v>
          </cell>
          <cell r="U53">
            <v>-2227</v>
          </cell>
          <cell r="V53">
            <v>-2228</v>
          </cell>
          <cell r="W53">
            <v>-2228</v>
          </cell>
          <cell r="X53">
            <v>-2228</v>
          </cell>
          <cell r="Y53">
            <v>-2228</v>
          </cell>
          <cell r="Z53">
            <v>-2229</v>
          </cell>
          <cell r="AA53">
            <v>-2230</v>
          </cell>
          <cell r="AB53">
            <v>-2230</v>
          </cell>
          <cell r="AC53">
            <v>-2230</v>
          </cell>
          <cell r="AD53">
            <v>-2232</v>
          </cell>
          <cell r="AE53">
            <v>-2360.256</v>
          </cell>
          <cell r="AF53">
            <v>-4975.98617</v>
          </cell>
          <cell r="AG53">
            <v>-7335.38617</v>
          </cell>
          <cell r="AH53">
            <v>-7335.38617</v>
          </cell>
          <cell r="AI53">
            <v>-7335.38617</v>
          </cell>
          <cell r="AJ53">
            <v>-7335.38617</v>
          </cell>
          <cell r="AK53">
            <v>-7335.38617</v>
          </cell>
          <cell r="AL53">
            <v>-7335.38617</v>
          </cell>
          <cell r="AM53">
            <v>-7335.38617</v>
          </cell>
          <cell r="AN53">
            <v>-7335.38617</v>
          </cell>
          <cell r="AO53">
            <v>-7335.38617</v>
          </cell>
          <cell r="AP53">
            <v>-7335.38617</v>
          </cell>
          <cell r="AQ53">
            <v>-7335.38617</v>
          </cell>
          <cell r="AR53">
            <v>-7335.38617</v>
          </cell>
          <cell r="AS53">
            <v>-2226</v>
          </cell>
          <cell r="AT53">
            <v>-4453</v>
          </cell>
          <cell r="AU53">
            <v>-6680</v>
          </cell>
          <cell r="AV53">
            <v>-8907</v>
          </cell>
          <cell r="AW53">
            <v>-11135</v>
          </cell>
          <cell r="AX53">
            <v>-13363</v>
          </cell>
          <cell r="AY53">
            <v>-15591</v>
          </cell>
          <cell r="AZ53">
            <v>-17819</v>
          </cell>
          <cell r="BA53">
            <v>-20048</v>
          </cell>
          <cell r="BB53">
            <v>-22278</v>
          </cell>
          <cell r="BC53">
            <v>-24508</v>
          </cell>
          <cell r="BD53">
            <v>-26738</v>
          </cell>
          <cell r="BE53">
            <v>-28970</v>
          </cell>
          <cell r="BF53">
            <v>-8907</v>
          </cell>
        </row>
        <row r="54">
          <cell r="A54" t="str">
            <v>85</v>
          </cell>
          <cell r="B54" t="str">
            <v>85</v>
          </cell>
          <cell r="C54" t="str">
            <v>85 (6)</v>
          </cell>
          <cell r="D54" t="str">
            <v>RENTER, KURSREGULERINGER, ANDRE INDTÆGTER</v>
          </cell>
          <cell r="E54">
            <v>2.476</v>
          </cell>
          <cell r="F54">
            <v>-315.65159</v>
          </cell>
          <cell r="G54">
            <v>-108.002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16</v>
          </cell>
          <cell r="S54">
            <v>19</v>
          </cell>
          <cell r="T54">
            <v>19</v>
          </cell>
          <cell r="U54">
            <v>20</v>
          </cell>
          <cell r="V54">
            <v>24</v>
          </cell>
          <cell r="W54">
            <v>19</v>
          </cell>
          <cell r="X54">
            <v>17</v>
          </cell>
          <cell r="Y54">
            <v>-115</v>
          </cell>
          <cell r="Z54">
            <v>22</v>
          </cell>
          <cell r="AA54">
            <v>19</v>
          </cell>
          <cell r="AB54">
            <v>20</v>
          </cell>
          <cell r="AC54">
            <v>49</v>
          </cell>
          <cell r="AD54">
            <v>-349</v>
          </cell>
          <cell r="AE54">
            <v>2.476</v>
          </cell>
          <cell r="AF54">
            <v>-313.17559</v>
          </cell>
          <cell r="AG54">
            <v>-421.17759</v>
          </cell>
          <cell r="AH54">
            <v>-421.17759</v>
          </cell>
          <cell r="AI54">
            <v>-421.17759</v>
          </cell>
          <cell r="AJ54">
            <v>-421.17759</v>
          </cell>
          <cell r="AK54">
            <v>-421.17759</v>
          </cell>
          <cell r="AL54">
            <v>-421.17759</v>
          </cell>
          <cell r="AM54">
            <v>-421.17759</v>
          </cell>
          <cell r="AN54">
            <v>-421.17759</v>
          </cell>
          <cell r="AO54">
            <v>-421.17759</v>
          </cell>
          <cell r="AP54">
            <v>-421.17759</v>
          </cell>
          <cell r="AQ54">
            <v>-421.17759</v>
          </cell>
          <cell r="AR54">
            <v>-421.17759</v>
          </cell>
          <cell r="AS54">
            <v>16</v>
          </cell>
          <cell r="AT54">
            <v>35</v>
          </cell>
          <cell r="AU54">
            <v>54</v>
          </cell>
          <cell r="AV54">
            <v>74</v>
          </cell>
          <cell r="AW54">
            <v>98</v>
          </cell>
          <cell r="AX54">
            <v>117</v>
          </cell>
          <cell r="AY54">
            <v>134</v>
          </cell>
          <cell r="AZ54">
            <v>19</v>
          </cell>
          <cell r="BA54">
            <v>41</v>
          </cell>
          <cell r="BB54">
            <v>60</v>
          </cell>
          <cell r="BC54">
            <v>80</v>
          </cell>
          <cell r="BD54">
            <v>129</v>
          </cell>
          <cell r="BE54">
            <v>-220</v>
          </cell>
          <cell r="BF54">
            <v>74</v>
          </cell>
        </row>
        <row r="55">
          <cell r="A55" t="str">
            <v>I alt</v>
          </cell>
          <cell r="B55" t="str">
            <v>8</v>
          </cell>
          <cell r="C55" t="str">
            <v>8 (8)</v>
          </cell>
          <cell r="D55" t="str">
            <v>INDTÆGTER</v>
          </cell>
          <cell r="E55">
            <v>-2357.7799999999997</v>
          </cell>
          <cell r="F55">
            <v>-4355.36576</v>
          </cell>
          <cell r="G55">
            <v>-2467.402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-2210</v>
          </cell>
          <cell r="S55">
            <v>-3358</v>
          </cell>
          <cell r="T55">
            <v>-4731</v>
          </cell>
          <cell r="U55">
            <v>-4362</v>
          </cell>
          <cell r="V55">
            <v>-4249</v>
          </cell>
          <cell r="W55">
            <v>-4512</v>
          </cell>
          <cell r="X55">
            <v>-4108</v>
          </cell>
          <cell r="Y55">
            <v>-5904</v>
          </cell>
          <cell r="Z55">
            <v>-5074</v>
          </cell>
          <cell r="AA55">
            <v>-5097</v>
          </cell>
          <cell r="AB55">
            <v>-4833</v>
          </cell>
          <cell r="AC55">
            <v>-4908</v>
          </cell>
          <cell r="AD55">
            <v>-6244</v>
          </cell>
          <cell r="AE55">
            <v>-2357.7799999999997</v>
          </cell>
          <cell r="AF55">
            <v>-6713.14576</v>
          </cell>
          <cell r="AG55">
            <v>-9180.54776</v>
          </cell>
          <cell r="AH55">
            <v>-9180.54776</v>
          </cell>
          <cell r="AI55">
            <v>-9180.54776</v>
          </cell>
          <cell r="AJ55">
            <v>-9180.54776</v>
          </cell>
          <cell r="AK55">
            <v>-9180.54776</v>
          </cell>
          <cell r="AL55">
            <v>-9180.54776</v>
          </cell>
          <cell r="AM55">
            <v>-9180.54776</v>
          </cell>
          <cell r="AN55">
            <v>-9180.54776</v>
          </cell>
          <cell r="AO55">
            <v>-9180.54776</v>
          </cell>
          <cell r="AP55">
            <v>-9180.54776</v>
          </cell>
          <cell r="AQ55">
            <v>-9180.54776</v>
          </cell>
          <cell r="AR55">
            <v>-9180.54776</v>
          </cell>
          <cell r="AS55">
            <v>-2210</v>
          </cell>
          <cell r="AT55">
            <v>-5568</v>
          </cell>
          <cell r="AU55">
            <v>-10299</v>
          </cell>
          <cell r="AV55">
            <v>-14661</v>
          </cell>
          <cell r="AW55">
            <v>-18910</v>
          </cell>
          <cell r="AX55">
            <v>-23422</v>
          </cell>
          <cell r="AY55">
            <v>-27530</v>
          </cell>
          <cell r="AZ55">
            <v>-33434</v>
          </cell>
          <cell r="BA55">
            <v>-38508</v>
          </cell>
          <cell r="BB55">
            <v>-43605</v>
          </cell>
          <cell r="BC55">
            <v>-48438</v>
          </cell>
          <cell r="BD55">
            <v>-53346</v>
          </cell>
          <cell r="BE55">
            <v>-59590</v>
          </cell>
          <cell r="BF55">
            <v>-14661</v>
          </cell>
        </row>
        <row r="56">
          <cell r="A56" t="str">
            <v>I alt</v>
          </cell>
          <cell r="B56" t="str">
            <v>1</v>
          </cell>
          <cell r="C56" t="str">
            <v>1 (9)</v>
          </cell>
          <cell r="D56" t="str">
            <v>DRIFT</v>
          </cell>
          <cell r="E56">
            <v>4272.378089999999</v>
          </cell>
          <cell r="F56">
            <v>-518.2067699999993</v>
          </cell>
          <cell r="G56">
            <v>-1490.20327</v>
          </cell>
          <cell r="H56">
            <v>284.364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2139</v>
          </cell>
          <cell r="S56">
            <v>2073</v>
          </cell>
          <cell r="T56">
            <v>470</v>
          </cell>
          <cell r="U56">
            <v>275</v>
          </cell>
          <cell r="V56">
            <v>928</v>
          </cell>
          <cell r="W56">
            <v>-97</v>
          </cell>
          <cell r="X56">
            <v>-316</v>
          </cell>
          <cell r="Y56">
            <v>-1835</v>
          </cell>
          <cell r="Z56">
            <v>-1264</v>
          </cell>
          <cell r="AA56">
            <v>225</v>
          </cell>
          <cell r="AB56">
            <v>112</v>
          </cell>
          <cell r="AC56">
            <v>287</v>
          </cell>
          <cell r="AD56">
            <v>-3156</v>
          </cell>
          <cell r="AE56">
            <v>4272.378089999999</v>
          </cell>
          <cell r="AF56">
            <v>3754.1713200000004</v>
          </cell>
          <cell r="AG56">
            <v>2263.9680499999986</v>
          </cell>
          <cell r="AH56">
            <v>2548.332049999998</v>
          </cell>
          <cell r="AI56">
            <v>2548.332049999998</v>
          </cell>
          <cell r="AJ56">
            <v>2548.332049999998</v>
          </cell>
          <cell r="AK56">
            <v>2548.332049999998</v>
          </cell>
          <cell r="AL56">
            <v>2548.332049999998</v>
          </cell>
          <cell r="AM56">
            <v>2548.332049999998</v>
          </cell>
          <cell r="AN56">
            <v>2548.332049999998</v>
          </cell>
          <cell r="AO56">
            <v>2548.332049999998</v>
          </cell>
          <cell r="AP56">
            <v>2548.332049999998</v>
          </cell>
          <cell r="AQ56">
            <v>2548.332049999998</v>
          </cell>
          <cell r="AR56">
            <v>2548.332049999998</v>
          </cell>
          <cell r="AS56">
            <v>2139</v>
          </cell>
          <cell r="AT56">
            <v>4212</v>
          </cell>
          <cell r="AU56">
            <v>4682</v>
          </cell>
          <cell r="AV56">
            <v>4957</v>
          </cell>
          <cell r="AW56">
            <v>5885</v>
          </cell>
          <cell r="AX56">
            <v>5788</v>
          </cell>
          <cell r="AY56">
            <v>5472</v>
          </cell>
          <cell r="AZ56">
            <v>3637</v>
          </cell>
          <cell r="BA56">
            <v>2373</v>
          </cell>
          <cell r="BB56">
            <v>2598</v>
          </cell>
          <cell r="BC56">
            <v>2710</v>
          </cell>
          <cell r="BD56">
            <v>2997</v>
          </cell>
          <cell r="BE56">
            <v>-159</v>
          </cell>
          <cell r="BF56">
            <v>4957</v>
          </cell>
        </row>
        <row r="57">
          <cell r="A57" t="str">
            <v>9</v>
          </cell>
          <cell r="D57" t="str">
            <v>STATUS</v>
          </cell>
        </row>
        <row r="58">
          <cell r="A58" t="str">
            <v>90</v>
          </cell>
          <cell r="D58" t="str">
            <v>AKTIVER</v>
          </cell>
        </row>
        <row r="59">
          <cell r="A59" t="str">
            <v>90</v>
          </cell>
          <cell r="B59" t="str">
            <v>90</v>
          </cell>
          <cell r="C59" t="str">
            <v>90 (6)</v>
          </cell>
          <cell r="D59" t="str">
            <v>LIKVIDE AKTIVER</v>
          </cell>
          <cell r="E59">
            <v>-2999.0075</v>
          </cell>
          <cell r="F59">
            <v>-178.62122</v>
          </cell>
          <cell r="G59">
            <v>2929.50213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256</v>
          </cell>
          <cell r="S59">
            <v>-172</v>
          </cell>
          <cell r="T59">
            <v>60</v>
          </cell>
          <cell r="U59">
            <v>38</v>
          </cell>
          <cell r="V59">
            <v>76</v>
          </cell>
          <cell r="W59">
            <v>27</v>
          </cell>
          <cell r="X59">
            <v>-22</v>
          </cell>
          <cell r="Y59">
            <v>-48</v>
          </cell>
          <cell r="Z59">
            <v>-44</v>
          </cell>
          <cell r="AA59">
            <v>132</v>
          </cell>
          <cell r="AB59">
            <v>-33</v>
          </cell>
          <cell r="AC59">
            <v>31</v>
          </cell>
          <cell r="AD59">
            <v>-8</v>
          </cell>
          <cell r="AE59">
            <v>-1766.73952</v>
          </cell>
          <cell r="AF59">
            <v>-1945.36074</v>
          </cell>
          <cell r="AG59">
            <v>984.14139</v>
          </cell>
          <cell r="AH59">
            <v>984.14139</v>
          </cell>
          <cell r="AI59">
            <v>984.14139</v>
          </cell>
          <cell r="AJ59">
            <v>984.14139</v>
          </cell>
          <cell r="AK59">
            <v>984.14139</v>
          </cell>
          <cell r="AL59">
            <v>984.14139</v>
          </cell>
          <cell r="AM59">
            <v>984.14139</v>
          </cell>
          <cell r="AN59">
            <v>984.14139</v>
          </cell>
          <cell r="AO59">
            <v>984.14139</v>
          </cell>
          <cell r="AP59">
            <v>984.14139</v>
          </cell>
          <cell r="AQ59">
            <v>984.14139</v>
          </cell>
          <cell r="AR59">
            <v>984.14139</v>
          </cell>
          <cell r="AS59">
            <v>256</v>
          </cell>
          <cell r="AT59">
            <v>84</v>
          </cell>
          <cell r="AU59">
            <v>144</v>
          </cell>
          <cell r="AV59">
            <v>182</v>
          </cell>
          <cell r="AW59">
            <v>258</v>
          </cell>
          <cell r="AX59">
            <v>285</v>
          </cell>
          <cell r="AY59">
            <v>263</v>
          </cell>
          <cell r="AZ59">
            <v>215</v>
          </cell>
          <cell r="BA59">
            <v>171</v>
          </cell>
          <cell r="BB59">
            <v>303</v>
          </cell>
          <cell r="BC59">
            <v>270</v>
          </cell>
          <cell r="BD59">
            <v>301</v>
          </cell>
          <cell r="BE59">
            <v>293</v>
          </cell>
          <cell r="BF59">
            <v>182</v>
          </cell>
        </row>
        <row r="60">
          <cell r="A60" t="str">
            <v>91</v>
          </cell>
          <cell r="B60" t="str">
            <v>91</v>
          </cell>
          <cell r="C60" t="str">
            <v>91 (6)</v>
          </cell>
          <cell r="D60" t="str">
            <v>KORTFRISTEDE TILGODEHAVENDER</v>
          </cell>
          <cell r="E60">
            <v>-348.73539</v>
          </cell>
          <cell r="F60">
            <v>25.39986</v>
          </cell>
          <cell r="G60">
            <v>176.57035000000002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8500</v>
          </cell>
          <cell r="S60">
            <v>930</v>
          </cell>
          <cell r="T60">
            <v>-4689</v>
          </cell>
          <cell r="U60">
            <v>-1100</v>
          </cell>
          <cell r="V60">
            <v>508</v>
          </cell>
          <cell r="W60">
            <v>-417</v>
          </cell>
          <cell r="X60">
            <v>656</v>
          </cell>
          <cell r="Y60">
            <v>3805</v>
          </cell>
          <cell r="Z60">
            <v>-923</v>
          </cell>
          <cell r="AA60">
            <v>-2252</v>
          </cell>
          <cell r="AB60">
            <v>3508</v>
          </cell>
          <cell r="AC60">
            <v>-492</v>
          </cell>
          <cell r="AD60">
            <v>-3018</v>
          </cell>
          <cell r="AE60">
            <v>5908.62946</v>
          </cell>
          <cell r="AF60">
            <v>5934.029320000001</v>
          </cell>
          <cell r="AG60">
            <v>6110.59967</v>
          </cell>
          <cell r="AH60">
            <v>6110.59967</v>
          </cell>
          <cell r="AI60">
            <v>6110.59967</v>
          </cell>
          <cell r="AJ60">
            <v>6110.59967</v>
          </cell>
          <cell r="AK60">
            <v>6110.59967</v>
          </cell>
          <cell r="AL60">
            <v>6110.59967</v>
          </cell>
          <cell r="AM60">
            <v>6110.59967</v>
          </cell>
          <cell r="AN60">
            <v>6110.59967</v>
          </cell>
          <cell r="AO60">
            <v>6110.59967</v>
          </cell>
          <cell r="AP60">
            <v>6110.59967</v>
          </cell>
          <cell r="AQ60">
            <v>6110.59967</v>
          </cell>
          <cell r="AR60">
            <v>6110.59967</v>
          </cell>
          <cell r="AS60">
            <v>8500</v>
          </cell>
          <cell r="AT60">
            <v>9430</v>
          </cell>
          <cell r="AU60">
            <v>4741</v>
          </cell>
          <cell r="AV60">
            <v>3641</v>
          </cell>
          <cell r="AW60">
            <v>4149</v>
          </cell>
          <cell r="AX60">
            <v>3732</v>
          </cell>
          <cell r="AY60">
            <v>4388</v>
          </cell>
          <cell r="AZ60">
            <v>8193</v>
          </cell>
          <cell r="BA60">
            <v>7270</v>
          </cell>
          <cell r="BB60">
            <v>5018</v>
          </cell>
          <cell r="BC60">
            <v>8526</v>
          </cell>
          <cell r="BD60">
            <v>8034</v>
          </cell>
          <cell r="BE60">
            <v>5016</v>
          </cell>
          <cell r="BF60">
            <v>3641</v>
          </cell>
        </row>
        <row r="61">
          <cell r="A61" t="str">
            <v>92</v>
          </cell>
          <cell r="B61" t="str">
            <v>92</v>
          </cell>
          <cell r="C61" t="str">
            <v>92 (6)</v>
          </cell>
          <cell r="D61" t="str">
            <v>SKATTETILGODEHAVENDER</v>
          </cell>
          <cell r="E61">
            <v>-860.85426</v>
          </cell>
          <cell r="F61">
            <v>-1968.57778</v>
          </cell>
          <cell r="G61">
            <v>-1199.09943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79</v>
          </cell>
          <cell r="S61">
            <v>187</v>
          </cell>
          <cell r="T61">
            <v>334</v>
          </cell>
          <cell r="U61">
            <v>175</v>
          </cell>
          <cell r="V61">
            <v>112</v>
          </cell>
          <cell r="W61">
            <v>57</v>
          </cell>
          <cell r="X61">
            <v>72</v>
          </cell>
          <cell r="Y61">
            <v>124</v>
          </cell>
          <cell r="Z61">
            <v>201</v>
          </cell>
          <cell r="AA61">
            <v>144</v>
          </cell>
          <cell r="AB61">
            <v>168</v>
          </cell>
          <cell r="AC61">
            <v>1655</v>
          </cell>
          <cell r="AD61">
            <v>0</v>
          </cell>
          <cell r="AE61">
            <v>-36553.67167</v>
          </cell>
          <cell r="AF61">
            <v>-38522.24945</v>
          </cell>
          <cell r="AG61">
            <v>-39721.348880000005</v>
          </cell>
          <cell r="AH61">
            <v>-39721.348880000005</v>
          </cell>
          <cell r="AI61">
            <v>-39721.348880000005</v>
          </cell>
          <cell r="AJ61">
            <v>-39721.348880000005</v>
          </cell>
          <cell r="AK61">
            <v>-39721.348880000005</v>
          </cell>
          <cell r="AL61">
            <v>-39721.348880000005</v>
          </cell>
          <cell r="AM61">
            <v>-39721.348880000005</v>
          </cell>
          <cell r="AN61">
            <v>-39721.348880000005</v>
          </cell>
          <cell r="AO61">
            <v>-39721.348880000005</v>
          </cell>
          <cell r="AP61">
            <v>-39721.348880000005</v>
          </cell>
          <cell r="AQ61">
            <v>-39721.348880000005</v>
          </cell>
          <cell r="AR61">
            <v>-39721.348880000005</v>
          </cell>
          <cell r="AS61">
            <v>79</v>
          </cell>
          <cell r="AT61">
            <v>266</v>
          </cell>
          <cell r="AU61">
            <v>600</v>
          </cell>
          <cell r="AV61">
            <v>775</v>
          </cell>
          <cell r="AW61">
            <v>887</v>
          </cell>
          <cell r="AX61">
            <v>944</v>
          </cell>
          <cell r="AY61">
            <v>1016</v>
          </cell>
          <cell r="AZ61">
            <v>1140</v>
          </cell>
          <cell r="BA61">
            <v>1341</v>
          </cell>
          <cell r="BB61">
            <v>1485</v>
          </cell>
          <cell r="BC61">
            <v>1653</v>
          </cell>
          <cell r="BD61">
            <v>3308</v>
          </cell>
          <cell r="BE61">
            <v>3308</v>
          </cell>
          <cell r="BF61">
            <v>775</v>
          </cell>
        </row>
        <row r="62">
          <cell r="A62" t="str">
            <v>94</v>
          </cell>
          <cell r="B62" t="str">
            <v>94</v>
          </cell>
          <cell r="C62" t="str">
            <v>94 (6)</v>
          </cell>
          <cell r="D62" t="str">
            <v>UOMSÆTTELIGE AKTIVER</v>
          </cell>
          <cell r="E62">
            <v>280.19707</v>
          </cell>
          <cell r="F62">
            <v>-402.87107000000003</v>
          </cell>
          <cell r="G62">
            <v>-127.186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324</v>
          </cell>
          <cell r="T62">
            <v>-147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59</v>
          </cell>
          <cell r="AB62">
            <v>0</v>
          </cell>
          <cell r="AC62">
            <v>-1</v>
          </cell>
          <cell r="AD62">
            <v>0</v>
          </cell>
          <cell r="AE62">
            <v>-1004.63354</v>
          </cell>
          <cell r="AF62">
            <v>-1407.5046100000002</v>
          </cell>
          <cell r="AG62">
            <v>-1534.69061</v>
          </cell>
          <cell r="AH62">
            <v>-1534.69061</v>
          </cell>
          <cell r="AI62">
            <v>-1534.69061</v>
          </cell>
          <cell r="AJ62">
            <v>-1534.69061</v>
          </cell>
          <cell r="AK62">
            <v>-1534.69061</v>
          </cell>
          <cell r="AL62">
            <v>-1534.69061</v>
          </cell>
          <cell r="AM62">
            <v>-1534.69061</v>
          </cell>
          <cell r="AN62">
            <v>-1534.69061</v>
          </cell>
          <cell r="AO62">
            <v>-1534.69061</v>
          </cell>
          <cell r="AP62">
            <v>-1534.69061</v>
          </cell>
          <cell r="AQ62">
            <v>-1534.69061</v>
          </cell>
          <cell r="AR62">
            <v>-1534.69061</v>
          </cell>
          <cell r="AS62">
            <v>0</v>
          </cell>
          <cell r="AT62">
            <v>324</v>
          </cell>
          <cell r="AU62">
            <v>177</v>
          </cell>
          <cell r="AV62">
            <v>177</v>
          </cell>
          <cell r="AW62">
            <v>177</v>
          </cell>
          <cell r="AX62">
            <v>177</v>
          </cell>
          <cell r="AY62">
            <v>177</v>
          </cell>
          <cell r="AZ62">
            <v>177</v>
          </cell>
          <cell r="BA62">
            <v>177</v>
          </cell>
          <cell r="BB62">
            <v>236</v>
          </cell>
          <cell r="BC62">
            <v>236</v>
          </cell>
          <cell r="BD62">
            <v>235</v>
          </cell>
          <cell r="BE62">
            <v>235</v>
          </cell>
          <cell r="BF62">
            <v>177</v>
          </cell>
        </row>
        <row r="63">
          <cell r="A63" t="str">
            <v>I alt</v>
          </cell>
          <cell r="B63" t="str">
            <v>90</v>
          </cell>
          <cell r="C63" t="str">
            <v>90 (8)</v>
          </cell>
          <cell r="D63" t="str">
            <v>AKTIVER</v>
          </cell>
          <cell r="E63">
            <v>-3928.4000799999994</v>
          </cell>
          <cell r="F63">
            <v>-2524.67021</v>
          </cell>
          <cell r="G63">
            <v>1779.78705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8835</v>
          </cell>
          <cell r="S63">
            <v>1269</v>
          </cell>
          <cell r="T63">
            <v>-4442</v>
          </cell>
          <cell r="U63">
            <v>-887</v>
          </cell>
          <cell r="V63">
            <v>696</v>
          </cell>
          <cell r="W63">
            <v>-333</v>
          </cell>
          <cell r="X63">
            <v>706</v>
          </cell>
          <cell r="Y63">
            <v>3881</v>
          </cell>
          <cell r="Z63">
            <v>-766</v>
          </cell>
          <cell r="AA63">
            <v>-1917</v>
          </cell>
          <cell r="AB63">
            <v>3643</v>
          </cell>
          <cell r="AC63">
            <v>1193</v>
          </cell>
          <cell r="AD63">
            <v>-3026</v>
          </cell>
          <cell r="AE63">
            <v>-33416.415270000005</v>
          </cell>
          <cell r="AF63">
            <v>-35941.08548000001</v>
          </cell>
          <cell r="AG63">
            <v>-34161.29843</v>
          </cell>
          <cell r="AH63">
            <v>-34161.29843</v>
          </cell>
          <cell r="AI63">
            <v>-34161.29843</v>
          </cell>
          <cell r="AJ63">
            <v>-34161.29843</v>
          </cell>
          <cell r="AK63">
            <v>-34161.29843</v>
          </cell>
          <cell r="AL63">
            <v>-34161.29843</v>
          </cell>
          <cell r="AM63">
            <v>-34161.29843</v>
          </cell>
          <cell r="AN63">
            <v>-34161.29843</v>
          </cell>
          <cell r="AO63">
            <v>-34161.29843</v>
          </cell>
          <cell r="AP63">
            <v>-34161.29843</v>
          </cell>
          <cell r="AQ63">
            <v>-34161.29843</v>
          </cell>
          <cell r="AR63">
            <v>-34161.29843</v>
          </cell>
          <cell r="AS63">
            <v>8835</v>
          </cell>
          <cell r="AT63">
            <v>10104</v>
          </cell>
          <cell r="AU63">
            <v>5662</v>
          </cell>
          <cell r="AV63">
            <v>4775</v>
          </cell>
          <cell r="AW63">
            <v>5471</v>
          </cell>
          <cell r="AX63">
            <v>5138</v>
          </cell>
          <cell r="AY63">
            <v>5844</v>
          </cell>
          <cell r="AZ63">
            <v>9725</v>
          </cell>
          <cell r="BA63">
            <v>8959</v>
          </cell>
          <cell r="BB63">
            <v>7042</v>
          </cell>
          <cell r="BC63">
            <v>10685</v>
          </cell>
          <cell r="BD63">
            <v>11878</v>
          </cell>
          <cell r="BE63">
            <v>8852</v>
          </cell>
          <cell r="BF63">
            <v>4775</v>
          </cell>
        </row>
        <row r="64">
          <cell r="A64" t="str">
            <v>95</v>
          </cell>
          <cell r="D64" t="str">
            <v>PASSIVER</v>
          </cell>
        </row>
        <row r="65">
          <cell r="A65" t="str">
            <v>96</v>
          </cell>
          <cell r="B65" t="str">
            <v>96</v>
          </cell>
          <cell r="C65" t="str">
            <v>96 (6)</v>
          </cell>
          <cell r="D65" t="str">
            <v>KORTFRISTEDE GÆLD</v>
          </cell>
          <cell r="E65">
            <v>-343.97801</v>
          </cell>
          <cell r="F65">
            <v>3042.87698</v>
          </cell>
          <cell r="G65">
            <v>-289.58378000000005</v>
          </cell>
          <cell r="H65">
            <v>-284.364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2262</v>
          </cell>
          <cell r="S65">
            <v>-2604</v>
          </cell>
          <cell r="T65">
            <v>147</v>
          </cell>
          <cell r="U65">
            <v>6382</v>
          </cell>
          <cell r="V65">
            <v>1982</v>
          </cell>
          <cell r="W65">
            <v>41</v>
          </cell>
          <cell r="X65">
            <v>910</v>
          </cell>
          <cell r="Y65">
            <v>-4578</v>
          </cell>
          <cell r="Z65">
            <v>5222</v>
          </cell>
          <cell r="AA65">
            <v>1637</v>
          </cell>
          <cell r="AB65">
            <v>-956</v>
          </cell>
          <cell r="AC65">
            <v>641</v>
          </cell>
          <cell r="AD65">
            <v>-13717</v>
          </cell>
          <cell r="AE65">
            <v>-3750.3682000000003</v>
          </cell>
          <cell r="AF65">
            <v>-707.49122</v>
          </cell>
          <cell r="AG65">
            <v>-997.075</v>
          </cell>
          <cell r="AH65">
            <v>-1281.439</v>
          </cell>
          <cell r="AI65">
            <v>-1281.439</v>
          </cell>
          <cell r="AJ65">
            <v>-1281.439</v>
          </cell>
          <cell r="AK65">
            <v>-1281.439</v>
          </cell>
          <cell r="AL65">
            <v>-1281.439</v>
          </cell>
          <cell r="AM65">
            <v>-1281.439</v>
          </cell>
          <cell r="AN65">
            <v>-1281.439</v>
          </cell>
          <cell r="AO65">
            <v>-1281.439</v>
          </cell>
          <cell r="AP65">
            <v>-1281.439</v>
          </cell>
          <cell r="AQ65">
            <v>-1281.439</v>
          </cell>
          <cell r="AR65">
            <v>-1281.439</v>
          </cell>
          <cell r="AS65">
            <v>2262</v>
          </cell>
          <cell r="AT65">
            <v>-342</v>
          </cell>
          <cell r="AU65">
            <v>-195</v>
          </cell>
          <cell r="AV65">
            <v>6187</v>
          </cell>
          <cell r="AW65">
            <v>8169</v>
          </cell>
          <cell r="AX65">
            <v>8210</v>
          </cell>
          <cell r="AY65">
            <v>9120</v>
          </cell>
          <cell r="AZ65">
            <v>4542</v>
          </cell>
          <cell r="BA65">
            <v>9764</v>
          </cell>
          <cell r="BB65">
            <v>11401</v>
          </cell>
          <cell r="BC65">
            <v>10445</v>
          </cell>
          <cell r="BD65">
            <v>11086</v>
          </cell>
          <cell r="BE65">
            <v>-2631</v>
          </cell>
          <cell r="BF65">
            <v>6187</v>
          </cell>
        </row>
        <row r="66">
          <cell r="A66" t="str">
            <v>98</v>
          </cell>
          <cell r="B66" t="str">
            <v>98</v>
          </cell>
          <cell r="C66" t="str">
            <v>98 (6)</v>
          </cell>
          <cell r="D66" t="str">
            <v>REGULERENDE PASSIVER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-324</v>
          </cell>
          <cell r="T66">
            <v>147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-59</v>
          </cell>
          <cell r="AB66">
            <v>0</v>
          </cell>
          <cell r="AC66">
            <v>1</v>
          </cell>
          <cell r="AD66">
            <v>0</v>
          </cell>
          <cell r="AE66">
            <v>-192.47239000000002</v>
          </cell>
          <cell r="AF66">
            <v>-192.47239000000002</v>
          </cell>
          <cell r="AG66">
            <v>-192.47239000000002</v>
          </cell>
          <cell r="AH66">
            <v>-192.47239000000002</v>
          </cell>
          <cell r="AI66">
            <v>-192.47239000000002</v>
          </cell>
          <cell r="AJ66">
            <v>-192.47239000000002</v>
          </cell>
          <cell r="AK66">
            <v>-192.47239000000002</v>
          </cell>
          <cell r="AL66">
            <v>-192.47239000000002</v>
          </cell>
          <cell r="AM66">
            <v>-192.47239000000002</v>
          </cell>
          <cell r="AN66">
            <v>-192.47239000000002</v>
          </cell>
          <cell r="AO66">
            <v>-192.47239000000002</v>
          </cell>
          <cell r="AP66">
            <v>-192.47239000000002</v>
          </cell>
          <cell r="AQ66">
            <v>-192.47239000000002</v>
          </cell>
          <cell r="AR66">
            <v>-192.47239000000002</v>
          </cell>
          <cell r="AS66">
            <v>0</v>
          </cell>
          <cell r="AT66">
            <v>-324</v>
          </cell>
          <cell r="AU66">
            <v>-177</v>
          </cell>
          <cell r="AV66">
            <v>-177</v>
          </cell>
          <cell r="AW66">
            <v>-177</v>
          </cell>
          <cell r="AX66">
            <v>-177</v>
          </cell>
          <cell r="AY66">
            <v>-177</v>
          </cell>
          <cell r="AZ66">
            <v>-177</v>
          </cell>
          <cell r="BA66">
            <v>-177</v>
          </cell>
          <cell r="BB66">
            <v>-236</v>
          </cell>
          <cell r="BC66">
            <v>-236</v>
          </cell>
          <cell r="BD66">
            <v>-235</v>
          </cell>
          <cell r="BE66">
            <v>-235</v>
          </cell>
          <cell r="BF66">
            <v>-177</v>
          </cell>
        </row>
        <row r="67">
          <cell r="A67" t="str">
            <v>99</v>
          </cell>
          <cell r="B67" t="str">
            <v>99</v>
          </cell>
          <cell r="C67" t="str">
            <v>99 (6)</v>
          </cell>
          <cell r="D67" t="str">
            <v>KAPITALKONTO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-5827</v>
          </cell>
          <cell r="AE67">
            <v>-8615.531449999999</v>
          </cell>
          <cell r="AF67">
            <v>-8615.531449999999</v>
          </cell>
          <cell r="AG67">
            <v>-8615.531449999999</v>
          </cell>
          <cell r="AH67">
            <v>-8615.531449999999</v>
          </cell>
          <cell r="AI67">
            <v>-8615.531449999999</v>
          </cell>
          <cell r="AJ67">
            <v>-8615.531449999999</v>
          </cell>
          <cell r="AK67">
            <v>-8615.531449999999</v>
          </cell>
          <cell r="AL67">
            <v>-8615.531449999999</v>
          </cell>
          <cell r="AM67">
            <v>-5.827</v>
          </cell>
          <cell r="AN67">
            <v>-8615.531449999999</v>
          </cell>
          <cell r="AO67">
            <v>-8615.531449999999</v>
          </cell>
          <cell r="AP67">
            <v>-8615.531449999999</v>
          </cell>
          <cell r="AQ67">
            <v>-8615.531449999999</v>
          </cell>
          <cell r="AR67">
            <v>-8615.531449999999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-5827</v>
          </cell>
          <cell r="BF67">
            <v>0</v>
          </cell>
        </row>
        <row r="68">
          <cell r="A68" t="str">
            <v>I alt</v>
          </cell>
          <cell r="B68" t="str">
            <v>95</v>
          </cell>
          <cell r="C68" t="str">
            <v>95 (8)</v>
          </cell>
          <cell r="D68" t="str">
            <v>PASSIVER</v>
          </cell>
          <cell r="E68">
            <v>-343.97801</v>
          </cell>
          <cell r="F68">
            <v>3042.87698</v>
          </cell>
          <cell r="G68">
            <v>-289.58378000000005</v>
          </cell>
          <cell r="H68">
            <v>-284.364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2262</v>
          </cell>
          <cell r="S68">
            <v>-2928</v>
          </cell>
          <cell r="T68">
            <v>294</v>
          </cell>
          <cell r="U68">
            <v>6382</v>
          </cell>
          <cell r="V68">
            <v>1982</v>
          </cell>
          <cell r="W68">
            <v>41</v>
          </cell>
          <cell r="X68">
            <v>910</v>
          </cell>
          <cell r="Y68">
            <v>-4578</v>
          </cell>
          <cell r="Z68">
            <v>5222</v>
          </cell>
          <cell r="AA68">
            <v>1578</v>
          </cell>
          <cell r="AB68">
            <v>-956</v>
          </cell>
          <cell r="AC68">
            <v>642</v>
          </cell>
          <cell r="AD68">
            <v>-19544</v>
          </cell>
          <cell r="AE68">
            <v>-12558.372039999998</v>
          </cell>
          <cell r="AF68">
            <v>-9515.49506</v>
          </cell>
          <cell r="AG68">
            <v>-9805.078839999998</v>
          </cell>
          <cell r="AH68">
            <v>-10089.44284</v>
          </cell>
          <cell r="AI68">
            <v>-10089.44284</v>
          </cell>
          <cell r="AJ68">
            <v>-10089.44284</v>
          </cell>
          <cell r="AK68">
            <v>-10089.44284</v>
          </cell>
          <cell r="AL68">
            <v>-10089.44284</v>
          </cell>
          <cell r="AM68">
            <v>-1479.7383900000002</v>
          </cell>
          <cell r="AN68">
            <v>-10089.44284</v>
          </cell>
          <cell r="AO68">
            <v>-10089.44284</v>
          </cell>
          <cell r="AP68">
            <v>-10089.44284</v>
          </cell>
          <cell r="AQ68">
            <v>-10089.44284</v>
          </cell>
          <cell r="AR68">
            <v>-10089.44284</v>
          </cell>
          <cell r="AS68">
            <v>2262</v>
          </cell>
          <cell r="AT68">
            <v>-666</v>
          </cell>
          <cell r="AU68">
            <v>-372</v>
          </cell>
          <cell r="AV68">
            <v>6010</v>
          </cell>
          <cell r="AW68">
            <v>7992</v>
          </cell>
          <cell r="AX68">
            <v>8033</v>
          </cell>
          <cell r="AY68">
            <v>8943</v>
          </cell>
          <cell r="AZ68">
            <v>4365</v>
          </cell>
          <cell r="BA68">
            <v>9587</v>
          </cell>
          <cell r="BB68">
            <v>11165</v>
          </cell>
          <cell r="BC68">
            <v>10209</v>
          </cell>
          <cell r="BD68">
            <v>10851</v>
          </cell>
          <cell r="BE68">
            <v>-8693</v>
          </cell>
          <cell r="BF68">
            <v>6010</v>
          </cell>
        </row>
        <row r="69">
          <cell r="A69" t="str">
            <v>I alt</v>
          </cell>
          <cell r="B69" t="str">
            <v>9</v>
          </cell>
          <cell r="C69" t="str">
            <v>9 (9)</v>
          </cell>
          <cell r="D69" t="str">
            <v>STATUS</v>
          </cell>
          <cell r="E69">
            <v>-4272.378089999999</v>
          </cell>
          <cell r="F69">
            <v>518.2067699999998</v>
          </cell>
          <cell r="G69">
            <v>1490.20327</v>
          </cell>
          <cell r="H69">
            <v>-284.364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11097</v>
          </cell>
          <cell r="S69">
            <v>-1659</v>
          </cell>
          <cell r="T69">
            <v>-4148</v>
          </cell>
          <cell r="U69">
            <v>5495</v>
          </cell>
          <cell r="V69">
            <v>2678</v>
          </cell>
          <cell r="W69">
            <v>-292</v>
          </cell>
          <cell r="X69">
            <v>1616</v>
          </cell>
          <cell r="Y69">
            <v>-697</v>
          </cell>
          <cell r="Z69">
            <v>4456</v>
          </cell>
          <cell r="AA69">
            <v>-339</v>
          </cell>
          <cell r="AB69">
            <v>2687</v>
          </cell>
          <cell r="AC69">
            <v>1835</v>
          </cell>
          <cell r="AD69">
            <v>-22570</v>
          </cell>
          <cell r="AE69">
            <v>-45974.78731</v>
          </cell>
          <cell r="AF69">
            <v>-45456.58054000001</v>
          </cell>
          <cell r="AG69">
            <v>-43966.37727</v>
          </cell>
          <cell r="AH69">
            <v>-44250.74127</v>
          </cell>
          <cell r="AI69">
            <v>-44250.74127</v>
          </cell>
          <cell r="AJ69">
            <v>-44250.74127</v>
          </cell>
          <cell r="AK69">
            <v>-44250.74127</v>
          </cell>
          <cell r="AL69">
            <v>-44250.74127</v>
          </cell>
          <cell r="AM69">
            <v>-35641.03682</v>
          </cell>
          <cell r="AN69">
            <v>-44250.74127</v>
          </cell>
          <cell r="AO69">
            <v>-44250.74127</v>
          </cell>
          <cell r="AP69">
            <v>-44250.74127</v>
          </cell>
          <cell r="AQ69">
            <v>-44250.74127</v>
          </cell>
          <cell r="AR69">
            <v>-44250.74127</v>
          </cell>
          <cell r="AS69">
            <v>11097</v>
          </cell>
          <cell r="AT69">
            <v>9438</v>
          </cell>
          <cell r="AU69">
            <v>5290</v>
          </cell>
          <cell r="AV69">
            <v>10785</v>
          </cell>
          <cell r="AW69">
            <v>13463</v>
          </cell>
          <cell r="AX69">
            <v>13171</v>
          </cell>
          <cell r="AY69">
            <v>14787</v>
          </cell>
          <cell r="AZ69">
            <v>14090</v>
          </cell>
          <cell r="BA69">
            <v>18546</v>
          </cell>
          <cell r="BB69">
            <v>18207</v>
          </cell>
          <cell r="BC69">
            <v>20894</v>
          </cell>
          <cell r="BD69">
            <v>22729</v>
          </cell>
          <cell r="BE69">
            <v>159</v>
          </cell>
          <cell r="BF69">
            <v>10785</v>
          </cell>
        </row>
        <row r="70">
          <cell r="A70" t="str">
            <v>I alt</v>
          </cell>
          <cell r="B70" t="str">
            <v>0</v>
          </cell>
          <cell r="C70" t="str">
            <v>0 (10)</v>
          </cell>
          <cell r="D70" t="str">
            <v>BALANCE</v>
          </cell>
          <cell r="E70">
            <v>-9.094947017729282E-13</v>
          </cell>
          <cell r="F70">
            <v>4.547473508864641E-13</v>
          </cell>
          <cell r="G70">
            <v>-2.2737367544323206E-13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13236</v>
          </cell>
          <cell r="S70">
            <v>414</v>
          </cell>
          <cell r="T70">
            <v>-3678</v>
          </cell>
          <cell r="U70">
            <v>5770</v>
          </cell>
          <cell r="V70">
            <v>3606</v>
          </cell>
          <cell r="W70">
            <v>-389</v>
          </cell>
          <cell r="X70">
            <v>1300</v>
          </cell>
          <cell r="Y70">
            <v>-2532</v>
          </cell>
          <cell r="Z70">
            <v>3192</v>
          </cell>
          <cell r="AA70">
            <v>-114</v>
          </cell>
          <cell r="AB70">
            <v>2799</v>
          </cell>
          <cell r="AC70">
            <v>2122</v>
          </cell>
          <cell r="AD70">
            <v>-25726</v>
          </cell>
          <cell r="AE70">
            <v>-41702.40922</v>
          </cell>
          <cell r="AF70">
            <v>-41702.40922</v>
          </cell>
          <cell r="AG70">
            <v>-41702.409220000016</v>
          </cell>
          <cell r="AH70">
            <v>-41702.409220000016</v>
          </cell>
          <cell r="AI70">
            <v>-41702.409220000016</v>
          </cell>
          <cell r="AJ70">
            <v>-41702.409220000016</v>
          </cell>
          <cell r="AK70">
            <v>-41702.409220000016</v>
          </cell>
          <cell r="AL70">
            <v>-41702.409220000016</v>
          </cell>
          <cell r="AM70">
            <v>-33092.70477000001</v>
          </cell>
          <cell r="AN70">
            <v>-41702.409220000016</v>
          </cell>
          <cell r="AO70">
            <v>-41702.409220000016</v>
          </cell>
          <cell r="AP70">
            <v>-41702.409220000016</v>
          </cell>
          <cell r="AQ70">
            <v>-41702.409220000016</v>
          </cell>
          <cell r="AR70">
            <v>-41702.409220000016</v>
          </cell>
          <cell r="AS70">
            <v>13236</v>
          </cell>
          <cell r="AT70">
            <v>13650</v>
          </cell>
          <cell r="AU70">
            <v>9972</v>
          </cell>
          <cell r="AV70">
            <v>15742</v>
          </cell>
          <cell r="AW70">
            <v>19348</v>
          </cell>
          <cell r="AX70">
            <v>18959</v>
          </cell>
          <cell r="AY70">
            <v>20259</v>
          </cell>
          <cell r="AZ70">
            <v>17727</v>
          </cell>
          <cell r="BA70">
            <v>20919</v>
          </cell>
          <cell r="BB70">
            <v>20805</v>
          </cell>
          <cell r="BC70">
            <v>23604</v>
          </cell>
          <cell r="BD70">
            <v>25726</v>
          </cell>
          <cell r="BE70">
            <v>0</v>
          </cell>
          <cell r="BF70">
            <v>15742</v>
          </cell>
        </row>
        <row r="73">
          <cell r="A73" t="str">
            <v>Tidspunkt</v>
          </cell>
          <cell r="D73" t="str">
            <v>15-05-2003 15:43:32</v>
          </cell>
        </row>
        <row r="74">
          <cell r="A74" t="str">
            <v>ID</v>
          </cell>
          <cell r="D74" t="str">
            <v>20782</v>
          </cell>
        </row>
        <row r="75">
          <cell r="A75" t="str">
            <v>Kommune</v>
          </cell>
          <cell r="D75" t="str">
            <v>Test Kommuneat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U73"/>
  <sheetViews>
    <sheetView tabSelected="1" zoomScale="87" zoomScaleNormal="87" workbookViewId="0" topLeftCell="B1">
      <selection activeCell="B1" sqref="B1"/>
    </sheetView>
  </sheetViews>
  <sheetFormatPr defaultColWidth="9.140625" defaultRowHeight="12.75"/>
  <cols>
    <col min="1" max="1" width="1.7109375" style="1" customWidth="1"/>
    <col min="2" max="18" width="6.7109375" style="1" customWidth="1"/>
    <col min="19" max="19" width="1.7109375" style="1" customWidth="1"/>
    <col min="20" max="16384" width="9.140625" style="1" customWidth="1"/>
  </cols>
  <sheetData>
    <row r="1" ht="11.25"/>
    <row r="2" ht="11.25"/>
    <row r="3" ht="11.25">
      <c r="B3" s="1" t="str">
        <f>VLOOKUP("Kommune",'[4]Ark1'!$A$1:$D$207,4,FALSE)</f>
        <v>Test Kommuneat</v>
      </c>
    </row>
    <row r="4" spans="2:12" ht="12.75">
      <c r="B4" s="22">
        <f>'[4]Ark1'!$D$1</f>
        <v>2003</v>
      </c>
      <c r="C4" s="22" t="str">
        <f>'[4]Ark1'!$A$1</f>
        <v>Måned 04</v>
      </c>
      <c r="H4" s="27"/>
      <c r="I4" s="11"/>
      <c r="J4" s="28" t="s">
        <v>12</v>
      </c>
      <c r="K4" s="11"/>
      <c r="L4" s="12"/>
    </row>
    <row r="5" spans="8:12" ht="12.75">
      <c r="H5" s="2"/>
      <c r="I5" s="3"/>
      <c r="J5" s="3"/>
      <c r="K5" s="3"/>
      <c r="L5" s="3"/>
    </row>
    <row r="6" ht="11.25"/>
    <row r="7" spans="2:18" ht="11.25">
      <c r="B7" s="9"/>
      <c r="C7" s="8"/>
      <c r="D7" s="7"/>
      <c r="E7" s="4" t="s">
        <v>0</v>
      </c>
      <c r="F7" s="4" t="s">
        <v>1</v>
      </c>
      <c r="G7" s="4" t="s">
        <v>2</v>
      </c>
      <c r="H7" s="4" t="s">
        <v>3</v>
      </c>
      <c r="I7" s="4" t="s">
        <v>4</v>
      </c>
      <c r="J7" s="4" t="s">
        <v>5</v>
      </c>
      <c r="K7" s="4" t="s">
        <v>6</v>
      </c>
      <c r="L7" s="4" t="s">
        <v>7</v>
      </c>
      <c r="M7" s="4" t="s">
        <v>8</v>
      </c>
      <c r="N7" s="4" t="s">
        <v>9</v>
      </c>
      <c r="O7" s="4" t="s">
        <v>10</v>
      </c>
      <c r="P7" s="4" t="s">
        <v>11</v>
      </c>
      <c r="Q7" s="4" t="s">
        <v>13</v>
      </c>
      <c r="R7" s="4" t="s">
        <v>12</v>
      </c>
    </row>
    <row r="8" spans="2:18" ht="11.25">
      <c r="B8" s="9" t="s">
        <v>15</v>
      </c>
      <c r="C8" s="8"/>
      <c r="D8" s="7"/>
      <c r="E8" s="5">
        <f>+Administration!E8+'Teknisk område'!E8+Boligområdet!E8+Socialområdet!E8+Arbejdsmarkedsområdet!E8+'KU området'!E8+Forsyningsområdet!E8+Anlægsområdet!E8</f>
        <v>18794</v>
      </c>
      <c r="F8" s="5">
        <f>+Administration!F8+'Teknisk område'!F8+Boligområdet!F8+Socialområdet!F8+Arbejdsmarkedsområdet!F8+'KU området'!F8+Forsyningsområdet!F8+Anlægsområdet!F8</f>
        <v>13359</v>
      </c>
      <c r="G8" s="5">
        <f>+Administration!G8+'Teknisk område'!G8+Boligområdet!G8+Socialområdet!G8+Arbejdsmarkedsområdet!G8+'KU området'!G8+Forsyningsområdet!G8+Anlægsområdet!G8</f>
        <v>19306</v>
      </c>
      <c r="H8" s="5">
        <f>+Administration!H8+'Teknisk område'!H8+Boligområdet!H8+Socialområdet!H8+Arbejdsmarkedsområdet!H8+'KU området'!H8+Forsyningsområdet!H8+Anlægsområdet!H8</f>
        <v>13778</v>
      </c>
      <c r="I8" s="5">
        <f>+Administration!I8+'Teknisk område'!I8+Boligområdet!I8+Socialområdet!I8+Arbejdsmarkedsområdet!I8+'KU området'!I8+Forsyningsområdet!I8+Anlægsområdet!I8</f>
        <v>14276</v>
      </c>
      <c r="J8" s="5">
        <f>+Administration!J8+'Teknisk område'!J8+Boligområdet!J8+Socialområdet!J8+Arbejdsmarkedsområdet!J8+'KU området'!J8+Forsyningsområdet!J8+Anlægsområdet!J8</f>
        <v>15374</v>
      </c>
      <c r="K8" s="5">
        <f>+Administration!K8+'Teknisk område'!K8+Boligområdet!K8+Socialområdet!K8+Arbejdsmarkedsområdet!K8+'KU området'!K8+Forsyningsområdet!K8+Anlægsområdet!K8</f>
        <v>16280</v>
      </c>
      <c r="L8" s="5">
        <f>+Administration!L8+'Teknisk område'!L8+Boligområdet!L8+Socialområdet!L8+Arbejdsmarkedsområdet!L8+'KU området'!L8+Forsyningsområdet!L8+Anlægsområdet!L8</f>
        <v>17474</v>
      </c>
      <c r="M8" s="5">
        <f>+Administration!M8+'Teknisk område'!M8+Boligområdet!M8+Socialområdet!M8+Arbejdsmarkedsområdet!M8+'KU området'!M8+Forsyningsområdet!M8+Anlægsområdet!M8</f>
        <v>12652</v>
      </c>
      <c r="N8" s="5">
        <f>+Administration!N8+'Teknisk område'!N8+Boligområdet!N8+Socialområdet!N8+Arbejdsmarkedsområdet!N8+'KU området'!N8+Forsyningsområdet!N8+Anlægsområdet!N8</f>
        <v>17575</v>
      </c>
      <c r="O8" s="5">
        <f>+Administration!O8+'Teknisk område'!O8+Boligområdet!O8+Socialområdet!O8+Arbejdsmarkedsområdet!O8+'KU området'!O8+Forsyningsområdet!O8+Anlægsområdet!O8</f>
        <v>14544</v>
      </c>
      <c r="P8" s="5">
        <f>+Administration!P8+'Teknisk område'!P8+Boligområdet!P8+Socialområdet!P8+Arbejdsmarkedsområdet!P8+'KU området'!P8+Forsyningsområdet!P8+Anlægsområdet!P8</f>
        <v>13224</v>
      </c>
      <c r="Q8" s="5">
        <f>+Administration!Q8+'Teknisk område'!Q8+Boligområdet!Q8+Socialområdet!Q8+Arbejdsmarkedsområdet!Q8+'KU området'!Q8+Forsyningsområdet!Q8+Anlægsområdet!Q8</f>
        <v>6271</v>
      </c>
      <c r="R8" s="17">
        <f>SUM(E8:Q8)</f>
        <v>192907</v>
      </c>
    </row>
    <row r="9" spans="2:18" ht="11.25">
      <c r="B9" s="9" t="s">
        <v>41</v>
      </c>
      <c r="C9" s="8"/>
      <c r="D9" s="7"/>
      <c r="E9" s="20">
        <f>+Administration!E9+'Teknisk område'!E9+Boligområdet!E9+Socialområdet!E9+Arbejdsmarkedsområdet!E9+'KU området'!E9+Forsyningsområdet!E9+Anlægsområdet!E9</f>
        <v>20315</v>
      </c>
      <c r="F9" s="20">
        <f>+Administration!F9+'Teknisk område'!F9+Boligområdet!F9+Socialområdet!F9+Arbejdsmarkedsområdet!F9+'KU området'!F9+Forsyningsområdet!F9+Anlægsområdet!F9</f>
        <v>13950</v>
      </c>
      <c r="G9" s="20">
        <f>+Administration!G9+'Teknisk område'!G9+Boligområdet!G9+Socialområdet!G9+Arbejdsmarkedsområdet!G9+'KU området'!G9+Forsyningsområdet!G9+Anlægsområdet!G9</f>
        <v>16062</v>
      </c>
      <c r="H9" s="20">
        <f>+Administration!H9+'Teknisk område'!H9+Boligområdet!H9+Socialområdet!H9+Arbejdsmarkedsområdet!H9+'KU området'!H9+Forsyningsområdet!H9+Anlægsområdet!H9</f>
        <v>16242</v>
      </c>
      <c r="I9" s="20">
        <f>+Administration!I9+'Teknisk område'!I9+Boligområdet!I9+Socialområdet!I9+Arbejdsmarkedsområdet!I9+'KU området'!I9+Forsyningsområdet!I9+Anlægsområdet!I9</f>
        <v>16827</v>
      </c>
      <c r="J9" s="20">
        <f>+Administration!J9+'Teknisk område'!J9+Boligområdet!J9+Socialområdet!J9+Arbejdsmarkedsområdet!J9+'KU området'!J9+Forsyningsområdet!J9+Anlægsområdet!J9</f>
        <v>16849</v>
      </c>
      <c r="K9" s="20">
        <f>+Administration!K9+'Teknisk område'!K9+Boligområdet!K9+Socialområdet!K9+Arbejdsmarkedsområdet!K9+'KU området'!K9+Forsyningsområdet!K9+Anlægsområdet!K9</f>
        <v>14198</v>
      </c>
      <c r="L9" s="20">
        <f>+Administration!L9+'Teknisk område'!L9+Boligområdet!L9+Socialområdet!L9+Arbejdsmarkedsområdet!L9+'KU området'!L9+Forsyningsområdet!L9+Anlægsområdet!L9</f>
        <v>18061</v>
      </c>
      <c r="M9" s="20">
        <f>+Administration!M9+'Teknisk område'!M9+Boligområdet!M9+Socialområdet!M9+Arbejdsmarkedsområdet!M9+'KU området'!M9+Forsyningsområdet!M9+Anlægsområdet!M9</f>
        <v>14997</v>
      </c>
      <c r="N9" s="20">
        <f>+Administration!N9+'Teknisk område'!N9+Boligområdet!N9+Socialområdet!N9+Arbejdsmarkedsområdet!N9+'KU området'!N9+Forsyningsområdet!N9+Anlægsområdet!N9</f>
        <v>17127</v>
      </c>
      <c r="O9" s="20">
        <f>+Administration!O9+'Teknisk område'!O9+Boligområdet!O9+Socialområdet!O9+Arbejdsmarkedsområdet!O9+'KU området'!O9+Forsyningsområdet!O9+Anlægsområdet!O9</f>
        <v>14415</v>
      </c>
      <c r="P9" s="20">
        <f>+Administration!P9+'Teknisk område'!P9+Boligområdet!P9+Socialområdet!P9+Arbejdsmarkedsområdet!P9+'KU området'!P9+Forsyningsområdet!P9+Anlægsområdet!P9</f>
        <v>12829</v>
      </c>
      <c r="Q9" s="20">
        <f>+Administration!Q9+'Teknisk område'!Q9+Boligområdet!Q9+Socialområdet!Q9+Arbejdsmarkedsområdet!Q9+'KU området'!Q9+Forsyningsområdet!Q9+Anlægsområdet!Q9</f>
        <v>8768</v>
      </c>
      <c r="R9" s="17">
        <f>SUM(E9:Q9)</f>
        <v>200640</v>
      </c>
    </row>
    <row r="10" spans="2:21" ht="11.25">
      <c r="B10" s="9" t="s">
        <v>42</v>
      </c>
      <c r="C10" s="8"/>
      <c r="D10" s="7"/>
      <c r="E10" s="20">
        <f>+Administration!E10+'Teknisk område'!E10+Boligområdet!E10+Socialområdet!E10+Arbejdsmarkedsområdet!E10+'KU området'!E10+Forsyningsområdet!E10+Anlægsområdet!E10</f>
        <v>4349</v>
      </c>
      <c r="F10" s="20">
        <f>+Administration!F10+'Teknisk område'!F10+Boligområdet!F10+Socialområdet!F10+Arbejdsmarkedsområdet!F10+'KU området'!F10+Forsyningsområdet!F10+Anlægsområdet!F10</f>
        <v>5431</v>
      </c>
      <c r="G10" s="20">
        <f>+Administration!G10+'Teknisk område'!G10+Boligområdet!G10+Socialområdet!G10+Arbejdsmarkedsområdet!G10+'KU området'!G10+Forsyningsområdet!G10+Anlægsområdet!G10</f>
        <v>5201</v>
      </c>
      <c r="H10" s="20">
        <f>+Administration!H10+'Teknisk område'!H10+Boligområdet!H10+Socialområdet!H10+Arbejdsmarkedsområdet!H10+'KU området'!H10+Forsyningsområdet!H10+Anlægsområdet!H10</f>
        <v>4637</v>
      </c>
      <c r="I10" s="20">
        <f>+Administration!I10+'Teknisk område'!I10+Boligområdet!I10+Socialområdet!I10+Arbejdsmarkedsområdet!I10+'KU området'!I10+Forsyningsområdet!I10+Anlægsområdet!I10</f>
        <v>5177</v>
      </c>
      <c r="J10" s="20">
        <f>+Administration!J10+'Teknisk område'!J10+Boligområdet!J10+Socialområdet!J10+Arbejdsmarkedsområdet!J10+'KU området'!J10+Forsyningsområdet!J10+Anlægsområdet!J10</f>
        <v>4415</v>
      </c>
      <c r="K10" s="20">
        <f>+Administration!K10+'Teknisk område'!K10+Boligområdet!K10+Socialområdet!K10+Arbejdsmarkedsområdet!K10+'KU området'!K10+Forsyningsområdet!K10+Anlægsområdet!K10</f>
        <v>3792</v>
      </c>
      <c r="L10" s="20">
        <f>+Administration!L10+'Teknisk område'!L10+Boligområdet!L10+Socialområdet!L10+Arbejdsmarkedsområdet!L10+'KU området'!L10+Forsyningsområdet!L10+Anlægsområdet!L10</f>
        <v>4069</v>
      </c>
      <c r="M10" s="20">
        <f>+Administration!M10+'Teknisk område'!M10+Boligområdet!M10+Socialområdet!M10+Arbejdsmarkedsområdet!M10+'KU området'!M10+Forsyningsområdet!M10+Anlægsområdet!M10</f>
        <v>3810</v>
      </c>
      <c r="N10" s="20">
        <f>+Administration!N10+'Teknisk område'!N10+Boligområdet!N10+Socialområdet!N10+Arbejdsmarkedsområdet!N10+'KU området'!N10+Forsyningsområdet!N10+Anlægsområdet!N10</f>
        <v>5322</v>
      </c>
      <c r="O10" s="20">
        <f>+Administration!O10+'Teknisk område'!O10+Boligområdet!O10+Socialområdet!O10+Arbejdsmarkedsområdet!O10+'KU området'!O10+Forsyningsområdet!O10+Anlægsområdet!O10</f>
        <v>4945</v>
      </c>
      <c r="P10" s="20">
        <f>+Administration!P10+'Teknisk område'!P10+Boligområdet!P10+Socialområdet!P10+Arbejdsmarkedsområdet!P10+'KU området'!P10+Forsyningsområdet!P10+Anlægsområdet!P10</f>
        <v>5195</v>
      </c>
      <c r="Q10" s="20">
        <f>+Administration!Q10+'Teknisk område'!Q10+Boligområdet!Q10+Socialområdet!Q10+Arbejdsmarkedsområdet!Q10+'KU området'!Q10+Forsyningsområdet!Q10+Anlægsområdet!Q10</f>
        <v>3088</v>
      </c>
      <c r="R10" s="17">
        <f>SUM(E10:Q10)</f>
        <v>59431</v>
      </c>
      <c r="U10" s="14"/>
    </row>
    <row r="11" spans="2:18" ht="11.25">
      <c r="B11" s="9" t="s">
        <v>43</v>
      </c>
      <c r="C11" s="8"/>
      <c r="D11" s="7"/>
      <c r="E11" s="20">
        <f>+Administration!E11+'Teknisk område'!E11+Boligområdet!E11+Socialområdet!E11+Arbejdsmarkedsområdet!E11+'KU området'!E11+Forsyningsområdet!E11+Anlægsområdet!E11</f>
        <v>6630.15809</v>
      </c>
      <c r="F11" s="20">
        <f>+Administration!F11+'Teknisk område'!F11+Boligområdet!F11+Socialområdet!F11+Arbejdsmarkedsområdet!F11+'KU området'!F11+Forsyningsområdet!F11+Anlægsområdet!F11</f>
        <v>3837.15899</v>
      </c>
      <c r="G11" s="20">
        <f>+Administration!G11+'Teknisk område'!G11+Boligområdet!G11+Socialområdet!G11+Arbejdsmarkedsområdet!G11+'KU området'!G11+Forsyningsområdet!G11+Anlægsområdet!G11</f>
        <v>977.19873</v>
      </c>
      <c r="H11" s="20">
        <f>+Administration!H11+'Teknisk område'!H11+Boligområdet!H11+Socialområdet!H11+Arbejdsmarkedsområdet!H11+'KU området'!H11+Forsyningsområdet!H11+Anlægsområdet!H11</f>
        <v>284.364</v>
      </c>
      <c r="I11" s="20">
        <f>+Administration!I11+'Teknisk område'!I11+Boligområdet!I11+Socialområdet!I11+Arbejdsmarkedsområdet!I11+'KU området'!I11+Forsyningsområdet!I11+Anlægsområdet!I11</f>
        <v>0</v>
      </c>
      <c r="J11" s="20">
        <f>+Administration!J11+'Teknisk område'!J11+Boligområdet!J11+Socialområdet!J11+Arbejdsmarkedsområdet!J11+'KU området'!J11+Forsyningsområdet!J11+Anlægsområdet!J11</f>
        <v>0</v>
      </c>
      <c r="K11" s="20">
        <f>+Administration!K11+'Teknisk område'!K11+Boligområdet!K11+Socialområdet!K11+Arbejdsmarkedsområdet!K11+'KU området'!K11+Forsyningsområdet!K11+Anlægsområdet!K11</f>
        <v>0</v>
      </c>
      <c r="L11" s="20">
        <f>+Administration!L11+'Teknisk område'!L11+Boligområdet!L11+Socialområdet!L11+Arbejdsmarkedsområdet!L11+'KU området'!L11+Forsyningsområdet!L11+Anlægsområdet!L11</f>
        <v>0</v>
      </c>
      <c r="M11" s="20">
        <f>+Administration!M11+'Teknisk område'!M11+Boligområdet!M11+Socialområdet!M11+Arbejdsmarkedsområdet!M11+'KU området'!M11+Forsyningsområdet!M11+Anlægsområdet!M11</f>
        <v>0</v>
      </c>
      <c r="N11" s="20">
        <f>+Administration!N11+'Teknisk område'!N11+Boligområdet!N11+Socialområdet!N11+Arbejdsmarkedsområdet!N11+'KU området'!N11+Forsyningsområdet!N11+Anlægsområdet!N11</f>
        <v>0</v>
      </c>
      <c r="O11" s="20">
        <f>+Administration!O11+'Teknisk område'!O11+Boligområdet!O11+Socialområdet!O11+Arbejdsmarkedsområdet!O11+'KU området'!O11+Forsyningsområdet!O11+Anlægsområdet!O11</f>
        <v>0</v>
      </c>
      <c r="P11" s="20">
        <f>+Administration!P11+'Teknisk område'!P11+Boligområdet!P11+Socialområdet!P11+Arbejdsmarkedsområdet!P11+'KU området'!P11+Forsyningsområdet!P11+Anlægsområdet!P11</f>
        <v>0</v>
      </c>
      <c r="Q11" s="20">
        <f>+Administration!Q11+'Teknisk område'!Q11+Boligområdet!Q11+Socialområdet!Q11+Arbejdsmarkedsområdet!Q11+'KU området'!Q11+Forsyningsområdet!Q11+Anlægsområdet!Q11</f>
        <v>0</v>
      </c>
      <c r="R11" s="17">
        <f>SUM(E11:Q11)</f>
        <v>11728.87981</v>
      </c>
    </row>
    <row r="12" spans="2:18" ht="11.25">
      <c r="B12" s="9" t="s">
        <v>44</v>
      </c>
      <c r="C12" s="8"/>
      <c r="D12" s="7"/>
      <c r="E12" s="20">
        <f>+Administration!E12+'Teknisk område'!E12+Boligområdet!E12+Socialområdet!E12+Arbejdsmarkedsområdet!E12+'KU området'!E12+Forsyningsområdet!E12+Anlægsområdet!E12</f>
        <v>4349</v>
      </c>
      <c r="F12" s="20">
        <f>+Administration!F12+'Teknisk område'!F12+Boligområdet!F12+Socialområdet!F12+Arbejdsmarkedsområdet!F12+'KU området'!F12+Forsyningsområdet!F12+Anlægsområdet!F12</f>
        <v>9780</v>
      </c>
      <c r="G12" s="20">
        <f>+Administration!G12+'Teknisk område'!G12+Boligområdet!G12+Socialområdet!G12+Arbejdsmarkedsområdet!G12+'KU området'!G12+Forsyningsområdet!G12+Anlægsområdet!G12</f>
        <v>14981</v>
      </c>
      <c r="H12" s="20">
        <f>+Administration!H12+'Teknisk område'!H12+Boligområdet!H12+Socialområdet!H12+Arbejdsmarkedsområdet!H12+'KU området'!H12+Forsyningsområdet!H12+Anlægsområdet!H12</f>
        <v>19618</v>
      </c>
      <c r="I12" s="20">
        <f>+Administration!I12+'Teknisk område'!I12+Boligområdet!I12+Socialområdet!I12+Arbejdsmarkedsområdet!I12+'KU området'!I12+Forsyningsområdet!I12+Anlægsområdet!I12</f>
        <v>24795</v>
      </c>
      <c r="J12" s="20">
        <f>+Administration!J12+'Teknisk område'!J12+Boligområdet!J12+Socialområdet!J12+Arbejdsmarkedsområdet!J12+'KU området'!J12+Forsyningsområdet!J12+Anlægsområdet!J12</f>
        <v>29210</v>
      </c>
      <c r="K12" s="20">
        <f>+Administration!K12+'Teknisk område'!K12+Boligområdet!K12+Socialområdet!K12+Arbejdsmarkedsområdet!K12+'KU området'!K12+Forsyningsområdet!K12+Anlægsområdet!K12</f>
        <v>33002</v>
      </c>
      <c r="L12" s="20">
        <f>+Administration!L12+'Teknisk område'!L12+Boligområdet!L12+Socialområdet!L12+Arbejdsmarkedsområdet!L12+'KU området'!L12+Forsyningsområdet!L12+Anlægsområdet!L12</f>
        <v>37071</v>
      </c>
      <c r="M12" s="20">
        <f>+Administration!M12+'Teknisk område'!M12+Boligområdet!M12+Socialområdet!M12+Arbejdsmarkedsområdet!M12+'KU området'!M12+Forsyningsområdet!M12+Anlægsområdet!M12</f>
        <v>40881</v>
      </c>
      <c r="N12" s="20">
        <f>+Administration!N12+'Teknisk område'!N12+Boligområdet!N12+Socialområdet!N12+Arbejdsmarkedsområdet!N12+'KU området'!N12+Forsyningsområdet!N12+Anlægsområdet!N12</f>
        <v>46203</v>
      </c>
      <c r="O12" s="20">
        <f>+Administration!O12+'Teknisk område'!O12+Boligområdet!O12+Socialområdet!O12+Arbejdsmarkedsområdet!O12+'KU området'!O12+Forsyningsområdet!O12+Anlægsområdet!O12</f>
        <v>51148</v>
      </c>
      <c r="P12" s="20">
        <f>+Administration!P12+'Teknisk område'!P12+Boligområdet!P12+Socialområdet!P12+Arbejdsmarkedsområdet!P12+'KU området'!P12+Forsyningsområdet!P12+Anlægsområdet!P12</f>
        <v>56343</v>
      </c>
      <c r="Q12" s="20">
        <f>+Administration!Q12+'Teknisk område'!Q12+Boligområdet!Q12+Socialområdet!Q12+Arbejdsmarkedsområdet!Q12+'KU området'!Q12+Forsyningsområdet!Q12+Anlægsområdet!Q12</f>
        <v>59431</v>
      </c>
      <c r="R12" s="15"/>
    </row>
    <row r="13" spans="2:18" ht="11.25">
      <c r="B13" s="9" t="s">
        <v>45</v>
      </c>
      <c r="C13" s="8"/>
      <c r="D13" s="7"/>
      <c r="E13" s="20">
        <f>+Administration!E13+'Teknisk område'!E13+Boligområdet!E13+Socialområdet!E13+Arbejdsmarkedsområdet!E13+'KU området'!E13+Forsyningsområdet!E13+Anlægsområdet!E13</f>
        <v>6630.15809</v>
      </c>
      <c r="F13" s="20">
        <f>+Administration!F13+'Teknisk område'!F13+Boligområdet!F13+Socialområdet!F13+Arbejdsmarkedsområdet!F13+'KU området'!F13+Forsyningsområdet!F13+Anlægsområdet!F13</f>
        <v>10467.31708</v>
      </c>
      <c r="G13" s="20">
        <f>+Administration!G13+'Teknisk område'!G13+Boligområdet!G13+Socialområdet!G13+Arbejdsmarkedsområdet!G13+'KU området'!G13+Forsyningsområdet!G13+Anlægsområdet!G13</f>
        <v>11444.515809999999</v>
      </c>
      <c r="H13" s="20">
        <f>+Administration!H13+'Teknisk område'!H13+Boligområdet!H13+Socialområdet!H13+Arbejdsmarkedsområdet!H13+'KU området'!H13+Forsyningsområdet!H13+Anlægsområdet!H13</f>
        <v>11728.87981</v>
      </c>
      <c r="I13" s="20">
        <f>+Administration!I13+'Teknisk område'!I13+Boligområdet!I13+Socialområdet!I13+Arbejdsmarkedsområdet!I13+'KU området'!I13+Forsyningsområdet!I13+Anlægsområdet!I13</f>
        <v>11728.87981</v>
      </c>
      <c r="J13" s="20">
        <f>+Administration!J13+'Teknisk område'!J13+Boligområdet!J13+Socialområdet!J13+Arbejdsmarkedsområdet!J13+'KU området'!J13+Forsyningsområdet!J13+Anlægsområdet!J13</f>
        <v>11728.87981</v>
      </c>
      <c r="K13" s="20">
        <f>+Administration!K13+'Teknisk område'!K13+Boligområdet!K13+Socialområdet!K13+Arbejdsmarkedsområdet!K13+'KU området'!K13+Forsyningsområdet!K13+Anlægsområdet!K13</f>
        <v>11728.87981</v>
      </c>
      <c r="L13" s="20">
        <f>+Administration!L13+'Teknisk område'!L13+Boligområdet!L13+Socialområdet!L13+Arbejdsmarkedsområdet!L13+'KU området'!L13+Forsyningsområdet!L13+Anlægsområdet!L13</f>
        <v>11728.87981</v>
      </c>
      <c r="M13" s="20">
        <f>+Administration!M13+'Teknisk område'!M13+Boligområdet!M13+Socialområdet!M13+Arbejdsmarkedsområdet!M13+'KU området'!M13+Forsyningsområdet!M13+Anlægsområdet!M13</f>
        <v>11728.87981</v>
      </c>
      <c r="N13" s="20">
        <f>+Administration!N13+'Teknisk område'!N13+Boligområdet!N13+Socialområdet!N13+Arbejdsmarkedsområdet!N13+'KU området'!N13+Forsyningsområdet!N13+Anlægsområdet!N13</f>
        <v>11728.87981</v>
      </c>
      <c r="O13" s="20">
        <f>+Administration!O13+'Teknisk område'!O13+Boligområdet!O13+Socialområdet!O13+Arbejdsmarkedsområdet!O13+'KU området'!O13+Forsyningsområdet!O13+Anlægsområdet!O13</f>
        <v>11728.87981</v>
      </c>
      <c r="P13" s="20">
        <f>+Administration!P13+'Teknisk område'!P13+Boligområdet!P13+Socialområdet!P13+Arbejdsmarkedsområdet!P13+'KU området'!P13+Forsyningsområdet!P13+Anlægsområdet!P13</f>
        <v>11728.87981</v>
      </c>
      <c r="Q13" s="20">
        <f>+Administration!Q13+'Teknisk område'!Q13+Boligområdet!Q13+Socialområdet!Q13+Arbejdsmarkedsområdet!Q13+'KU området'!Q13+Forsyningsområdet!Q13+Anlægsområdet!Q13</f>
        <v>11728.87981</v>
      </c>
      <c r="R13" s="15"/>
    </row>
    <row r="14" spans="2:18" ht="11.25">
      <c r="B14" s="6"/>
      <c r="C14" s="6"/>
      <c r="D14" s="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2.75">
      <c r="H61" s="2" t="s">
        <v>38</v>
      </c>
    </row>
    <row r="62" ht="11.25"/>
    <row r="63" ht="11.25"/>
    <row r="64" ht="11.25"/>
    <row r="65" spans="2:18" ht="11.25">
      <c r="B65" s="25" t="s">
        <v>48</v>
      </c>
      <c r="C65" s="4" t="s">
        <v>0</v>
      </c>
      <c r="D65" s="4" t="s">
        <v>1</v>
      </c>
      <c r="E65" s="4" t="s">
        <v>2</v>
      </c>
      <c r="F65" s="4" t="s">
        <v>3</v>
      </c>
      <c r="G65" s="4" t="s">
        <v>4</v>
      </c>
      <c r="H65" s="4" t="s">
        <v>5</v>
      </c>
      <c r="I65" s="4" t="s">
        <v>6</v>
      </c>
      <c r="J65" s="4" t="s">
        <v>7</v>
      </c>
      <c r="K65" s="4" t="s">
        <v>8</v>
      </c>
      <c r="L65" s="4" t="s">
        <v>9</v>
      </c>
      <c r="M65" s="4" t="s">
        <v>10</v>
      </c>
      <c r="N65" s="4" t="s">
        <v>11</v>
      </c>
      <c r="O65" s="4" t="s">
        <v>13</v>
      </c>
      <c r="P65" s="4" t="s">
        <v>17</v>
      </c>
      <c r="Q65" s="4" t="s">
        <v>16</v>
      </c>
      <c r="R65" s="4" t="s">
        <v>19</v>
      </c>
    </row>
    <row r="66" spans="2:18" ht="11.25">
      <c r="B66" s="25">
        <v>80</v>
      </c>
      <c r="C66" s="5">
        <f>+'Indtægter og renter'!C66</f>
        <v>0</v>
      </c>
      <c r="D66" s="5">
        <f>+'Indtægter og renter'!D66</f>
        <v>1423.984</v>
      </c>
      <c r="E66" s="5">
        <f>+'Indtægter og renter'!E66</f>
        <v>0</v>
      </c>
      <c r="F66" s="5">
        <f>+'Indtægter og renter'!F66</f>
        <v>0</v>
      </c>
      <c r="G66" s="5">
        <f>+'Indtægter og renter'!G66</f>
        <v>0</v>
      </c>
      <c r="H66" s="5">
        <f>+'Indtægter og renter'!H66</f>
        <v>0</v>
      </c>
      <c r="I66" s="5">
        <f>+'Indtægter og renter'!I66</f>
        <v>0</v>
      </c>
      <c r="J66" s="5">
        <f>+'Indtægter og renter'!J66</f>
        <v>0</v>
      </c>
      <c r="K66" s="5">
        <f>+'Indtægter og renter'!K66</f>
        <v>0</v>
      </c>
      <c r="L66" s="5">
        <f>+'Indtægter og renter'!L66</f>
        <v>0</v>
      </c>
      <c r="M66" s="5">
        <f>+'Indtægter og renter'!M66</f>
        <v>0</v>
      </c>
      <c r="N66" s="5">
        <f>+'Indtægter og renter'!N66</f>
        <v>0</v>
      </c>
      <c r="O66" s="5">
        <f>+'Indtægter og renter'!O66</f>
        <v>0</v>
      </c>
      <c r="P66" s="16">
        <f>SUM(C66:O66)</f>
        <v>1423.984</v>
      </c>
      <c r="Q66" s="16">
        <f>+'Indtægter og renter'!Q66</f>
        <v>5828</v>
      </c>
      <c r="R66" s="17">
        <f>+P66/Q66*100</f>
        <v>24.433493479752915</v>
      </c>
    </row>
    <row r="67" spans="2:18" ht="11.25">
      <c r="B67" s="25">
        <v>81</v>
      </c>
      <c r="C67" s="5">
        <f>+'Indtægter og renter'!C67</f>
        <v>0</v>
      </c>
      <c r="D67" s="5">
        <f>+'Indtægter og renter'!D67</f>
        <v>0</v>
      </c>
      <c r="E67" s="5">
        <f>+'Indtægter og renter'!E67</f>
        <v>0</v>
      </c>
      <c r="F67" s="5">
        <f>+'Indtægter og renter'!F67</f>
        <v>0</v>
      </c>
      <c r="G67" s="5">
        <f>+'Indtægter og renter'!G67</f>
        <v>0</v>
      </c>
      <c r="H67" s="5">
        <f>+'Indtægter og renter'!H67</f>
        <v>0</v>
      </c>
      <c r="I67" s="5">
        <f>+'Indtægter og renter'!I67</f>
        <v>0</v>
      </c>
      <c r="J67" s="5">
        <f>+'Indtægter og renter'!J67</f>
        <v>0</v>
      </c>
      <c r="K67" s="5">
        <f>+'Indtægter og renter'!K67</f>
        <v>0</v>
      </c>
      <c r="L67" s="5">
        <f>+'Indtægter og renter'!L67</f>
        <v>0</v>
      </c>
      <c r="M67" s="5">
        <f>+'Indtægter og renter'!M67</f>
        <v>0</v>
      </c>
      <c r="N67" s="5">
        <f>+'Indtægter og renter'!N67</f>
        <v>0</v>
      </c>
      <c r="O67" s="5">
        <f>+'Indtægter og renter'!O67</f>
        <v>0</v>
      </c>
      <c r="P67" s="16">
        <f>SUM(C67:O67)</f>
        <v>0</v>
      </c>
      <c r="Q67" s="16">
        <f>+'Indtægter og renter'!Q67</f>
        <v>0</v>
      </c>
      <c r="R67" s="17" t="e">
        <f>+P67/Q67*100</f>
        <v>#DIV/0!</v>
      </c>
    </row>
    <row r="68" spans="2:18" ht="11.25">
      <c r="B68" s="25">
        <v>83</v>
      </c>
      <c r="C68" s="5">
        <f>+'Indtægter og renter'!C68</f>
        <v>2360.256</v>
      </c>
      <c r="D68" s="5">
        <f>+'Indtægter og renter'!D68</f>
        <v>2615.73017</v>
      </c>
      <c r="E68" s="5">
        <f>+'Indtægter og renter'!E68</f>
        <v>2359.4</v>
      </c>
      <c r="F68" s="5">
        <f>+'Indtægter og renter'!F68</f>
        <v>0</v>
      </c>
      <c r="G68" s="5">
        <f>+'Indtægter og renter'!G68</f>
        <v>0</v>
      </c>
      <c r="H68" s="5">
        <f>+'Indtægter og renter'!H68</f>
        <v>0</v>
      </c>
      <c r="I68" s="5">
        <f>+'Indtægter og renter'!I68</f>
        <v>0</v>
      </c>
      <c r="J68" s="5">
        <f>+'Indtægter og renter'!J68</f>
        <v>0</v>
      </c>
      <c r="K68" s="5">
        <f>+'Indtægter og renter'!K68</f>
        <v>0</v>
      </c>
      <c r="L68" s="5">
        <f>+'Indtægter og renter'!L68</f>
        <v>0</v>
      </c>
      <c r="M68" s="5">
        <f>+'Indtægter og renter'!M68</f>
        <v>0</v>
      </c>
      <c r="N68" s="5">
        <f>+'Indtægter og renter'!N68</f>
        <v>0</v>
      </c>
      <c r="O68" s="5">
        <f>+'Indtægter og renter'!O68</f>
        <v>0</v>
      </c>
      <c r="P68" s="16">
        <f>SUM(C68:O68)</f>
        <v>7335.38617</v>
      </c>
      <c r="Q68" s="16">
        <f>+'Indtægter og renter'!Q68</f>
        <v>8907</v>
      </c>
      <c r="R68" s="17">
        <f>+P68/Q68*100</f>
        <v>82.35529549792298</v>
      </c>
    </row>
    <row r="69" spans="2:18" ht="11.25">
      <c r="B69" s="25">
        <v>85</v>
      </c>
      <c r="C69" s="5">
        <f>+'Indtægter og renter'!C69</f>
        <v>-2.476</v>
      </c>
      <c r="D69" s="5">
        <f>+'Indtægter og renter'!D69</f>
        <v>315.65159</v>
      </c>
      <c r="E69" s="5">
        <f>+'Indtægter og renter'!E69</f>
        <v>108.002</v>
      </c>
      <c r="F69" s="5">
        <f>+'Indtægter og renter'!F69</f>
        <v>0</v>
      </c>
      <c r="G69" s="5">
        <f>+'Indtægter og renter'!G69</f>
        <v>0</v>
      </c>
      <c r="H69" s="5">
        <f>+'Indtægter og renter'!H69</f>
        <v>0</v>
      </c>
      <c r="I69" s="5">
        <f>+'Indtægter og renter'!I69</f>
        <v>0</v>
      </c>
      <c r="J69" s="5">
        <f>+'Indtægter og renter'!J69</f>
        <v>0</v>
      </c>
      <c r="K69" s="5">
        <f>+'Indtægter og renter'!K69</f>
        <v>0</v>
      </c>
      <c r="L69" s="5">
        <f>+'Indtægter og renter'!L69</f>
        <v>0</v>
      </c>
      <c r="M69" s="5">
        <f>+'Indtægter og renter'!M69</f>
        <v>0</v>
      </c>
      <c r="N69" s="5">
        <f>+'Indtægter og renter'!N69</f>
        <v>0</v>
      </c>
      <c r="O69" s="5">
        <f>+'Indtægter og renter'!O69</f>
        <v>0</v>
      </c>
      <c r="P69" s="16">
        <f>SUM(C69:O69)</f>
        <v>421.17759</v>
      </c>
      <c r="Q69" s="16">
        <f>+'Indtægter og renter'!Q69</f>
        <v>-74</v>
      </c>
      <c r="R69" s="17">
        <f>+P69/Q69*100</f>
        <v>-569.1589054054054</v>
      </c>
    </row>
    <row r="70" spans="15:18" ht="11.25">
      <c r="O70" s="5" t="s">
        <v>12</v>
      </c>
      <c r="P70" s="16">
        <f>SUM(P66:P69)</f>
        <v>9180.54776</v>
      </c>
      <c r="Q70" s="16">
        <f>SUM(Q66:Q69)</f>
        <v>14661</v>
      </c>
      <c r="R70" s="17">
        <f>+P70/Q70*100</f>
        <v>62.618837459927704</v>
      </c>
    </row>
    <row r="71" ht="11.25">
      <c r="B71" s="29" t="str">
        <f>CONCATENATE("I øverste tabel er felter markeret når summen afviger med mere end ",TEXT(C72,0)," % positivt fra det akkumulerede budget")</f>
        <v>I øverste tabel er felter markeret når summen afviger med mere end 5 % positivt fra det akkumulerede budget</v>
      </c>
    </row>
    <row r="72" spans="2:4" ht="11.25">
      <c r="B72" s="1" t="s">
        <v>106</v>
      </c>
      <c r="C72" s="1">
        <v>5</v>
      </c>
      <c r="D72" s="1" t="str">
        <f>"%"</f>
        <v>%</v>
      </c>
    </row>
    <row r="73" spans="2:5" ht="11.25">
      <c r="B73" s="1" t="str">
        <f>VLOOKUP("Tidspunkt",'[4]Ark1'!$A$1:$D$130,4,FALSE)</f>
        <v>15-05-2003 15:43:32</v>
      </c>
      <c r="E73" s="18"/>
    </row>
  </sheetData>
  <conditionalFormatting sqref="E13:Q13">
    <cfRule type="cellIs" priority="1" dxfId="0" operator="greaterThan" stopIfTrue="1">
      <formula>E12+E12*$C$72%</formula>
    </cfRule>
  </conditionalFormatting>
  <printOptions/>
  <pageMargins left="0.1968503937007874" right="0.1968503937007874" top="0.3937007874015748" bottom="0.3937007874015748" header="0" footer="0"/>
  <pageSetup horizontalDpi="600" verticalDpi="600" orientation="portrait" paperSize="9" scale="8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3:U75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17" width="6.7109375" style="1" customWidth="1"/>
    <col min="18" max="18" width="8.28125" style="1" customWidth="1"/>
    <col min="19" max="19" width="1.7109375" style="1" customWidth="1"/>
    <col min="20" max="16384" width="9.140625" style="1" customWidth="1"/>
  </cols>
  <sheetData>
    <row r="1" ht="11.25"/>
    <row r="2" ht="11.25"/>
    <row r="3" ht="11.25">
      <c r="B3" s="1" t="str">
        <f>VLOOKUP("Kommune",'[4]Ark1'!$A$1:$D$207,4,FALSE)</f>
        <v>Test Kommuneat</v>
      </c>
    </row>
    <row r="4" spans="2:12" ht="12.75">
      <c r="B4" s="22">
        <f>'[4]Ark1'!$D$1</f>
        <v>2003</v>
      </c>
      <c r="C4" s="22" t="str">
        <f>'[4]Ark1'!$A$1</f>
        <v>Måned 04</v>
      </c>
      <c r="H4" s="10" t="s">
        <v>39</v>
      </c>
      <c r="I4" s="11"/>
      <c r="J4" s="11"/>
      <c r="K4" s="11"/>
      <c r="L4" s="26" t="s">
        <v>61</v>
      </c>
    </row>
    <row r="5" spans="8:12" ht="12.75">
      <c r="H5" s="2"/>
      <c r="I5" s="3"/>
      <c r="J5" s="3"/>
      <c r="K5" s="3"/>
      <c r="L5" s="3"/>
    </row>
    <row r="6" ht="11.25"/>
    <row r="7" spans="2:18" ht="11.25">
      <c r="B7" s="9"/>
      <c r="C7" s="8"/>
      <c r="D7" s="7"/>
      <c r="E7" s="4" t="s">
        <v>0</v>
      </c>
      <c r="F7" s="4" t="s">
        <v>1</v>
      </c>
      <c r="G7" s="4" t="s">
        <v>2</v>
      </c>
      <c r="H7" s="4" t="s">
        <v>3</v>
      </c>
      <c r="I7" s="4" t="s">
        <v>4</v>
      </c>
      <c r="J7" s="4" t="s">
        <v>5</v>
      </c>
      <c r="K7" s="4" t="s">
        <v>6</v>
      </c>
      <c r="L7" s="4" t="s">
        <v>7</v>
      </c>
      <c r="M7" s="4" t="s">
        <v>8</v>
      </c>
      <c r="N7" s="4" t="s">
        <v>9</v>
      </c>
      <c r="O7" s="4" t="s">
        <v>10</v>
      </c>
      <c r="P7" s="4" t="s">
        <v>11</v>
      </c>
      <c r="Q7" s="4" t="s">
        <v>13</v>
      </c>
      <c r="R7" s="4" t="s">
        <v>12</v>
      </c>
    </row>
    <row r="8" spans="2:18" ht="11.25">
      <c r="B8" s="9" t="s">
        <v>15</v>
      </c>
      <c r="C8" s="8"/>
      <c r="D8" s="7"/>
      <c r="E8" s="5">
        <v>364</v>
      </c>
      <c r="F8" s="5">
        <v>1728</v>
      </c>
      <c r="G8" s="5">
        <v>2424</v>
      </c>
      <c r="H8" s="5">
        <v>848</v>
      </c>
      <c r="I8" s="5">
        <v>1170</v>
      </c>
      <c r="J8" s="5">
        <v>806</v>
      </c>
      <c r="K8" s="5">
        <v>2177</v>
      </c>
      <c r="L8" s="5">
        <v>3246</v>
      </c>
      <c r="M8" s="5">
        <v>2103</v>
      </c>
      <c r="N8" s="5">
        <v>842</v>
      </c>
      <c r="O8" s="5">
        <v>2372</v>
      </c>
      <c r="P8" s="5">
        <v>3803</v>
      </c>
      <c r="Q8" s="5">
        <v>1642</v>
      </c>
      <c r="R8" s="17">
        <f>SUM(E8:Q8)</f>
        <v>23525</v>
      </c>
    </row>
    <row r="9" spans="2:18" ht="11.25">
      <c r="B9" s="9" t="s">
        <v>41</v>
      </c>
      <c r="C9" s="8"/>
      <c r="D9" s="7"/>
      <c r="E9" s="20">
        <v>2173</v>
      </c>
      <c r="F9" s="20">
        <v>2173</v>
      </c>
      <c r="G9" s="20">
        <v>2174</v>
      </c>
      <c r="H9" s="20">
        <v>2174</v>
      </c>
      <c r="I9" s="20">
        <v>2175</v>
      </c>
      <c r="J9" s="20">
        <v>2175</v>
      </c>
      <c r="K9" s="20">
        <v>2176</v>
      </c>
      <c r="L9" s="20">
        <v>2177</v>
      </c>
      <c r="M9" s="20">
        <v>1818</v>
      </c>
      <c r="N9" s="20">
        <v>1654</v>
      </c>
      <c r="O9" s="20">
        <v>988</v>
      </c>
      <c r="P9" s="20">
        <v>-176</v>
      </c>
      <c r="Q9" s="20">
        <v>994</v>
      </c>
      <c r="R9" s="17">
        <f>SUM(E9:Q9)</f>
        <v>22675</v>
      </c>
    </row>
    <row r="10" spans="2:21" ht="11.25">
      <c r="B10" s="9" t="s">
        <v>42</v>
      </c>
      <c r="C10" s="8"/>
      <c r="D10" s="7"/>
      <c r="E10" s="16">
        <f>VLOOKUP($L$4,'[4]Ark1'!$B$3:$BF$125,COLUMN()+12,FALSE)</f>
        <v>55</v>
      </c>
      <c r="F10" s="16">
        <f>VLOOKUP($L$4,'[4]Ark1'!$B$3:$BF$125,COLUMN()+12,FALSE)</f>
        <v>55</v>
      </c>
      <c r="G10" s="16">
        <f>VLOOKUP($L$4,'[4]Ark1'!$B$3:$BF$125,COLUMN()+12,FALSE)</f>
        <v>55</v>
      </c>
      <c r="H10" s="16">
        <f>VLOOKUP($L$4,'[4]Ark1'!$B$3:$BF$125,COLUMN()+12,FALSE)</f>
        <v>55</v>
      </c>
      <c r="I10" s="16">
        <f>VLOOKUP($L$4,'[4]Ark1'!$B$3:$BF$125,COLUMN()+12,FALSE)</f>
        <v>55</v>
      </c>
      <c r="J10" s="16">
        <f>VLOOKUP($L$4,'[4]Ark1'!$B$3:$BF$125,COLUMN()+12,FALSE)</f>
        <v>55</v>
      </c>
      <c r="K10" s="16">
        <f>VLOOKUP($L$4,'[4]Ark1'!$B$3:$BF$125,COLUMN()+12,FALSE)</f>
        <v>55</v>
      </c>
      <c r="L10" s="16">
        <f>VLOOKUP($L$4,'[4]Ark1'!$B$3:$BF$125,COLUMN()+12,FALSE)</f>
        <v>55</v>
      </c>
      <c r="M10" s="16">
        <f>VLOOKUP($L$4,'[4]Ark1'!$B$3:$BF$125,COLUMN()+12,FALSE)</f>
        <v>55</v>
      </c>
      <c r="N10" s="16">
        <f>VLOOKUP($L$4,'[4]Ark1'!$B$3:$BF$125,COLUMN()+12,FALSE)</f>
        <v>55</v>
      </c>
      <c r="O10" s="16">
        <f>VLOOKUP($L$4,'[4]Ark1'!$B$3:$BF$125,COLUMN()+12,FALSE)</f>
        <v>55</v>
      </c>
      <c r="P10" s="16">
        <f>VLOOKUP($L$4,'[4]Ark1'!$B$3:$BF$125,COLUMN()+12,FALSE)</f>
        <v>55</v>
      </c>
      <c r="Q10" s="16">
        <f>VLOOKUP($L$4,'[4]Ark1'!$B$3:$BF$125,COLUMN()+12,FALSE)</f>
        <v>56</v>
      </c>
      <c r="R10" s="17">
        <f>SUM(E10:Q10)</f>
        <v>716</v>
      </c>
      <c r="U10" s="14"/>
    </row>
    <row r="11" spans="2:18" ht="11.25">
      <c r="B11" s="9" t="s">
        <v>43</v>
      </c>
      <c r="C11" s="8"/>
      <c r="D11" s="7"/>
      <c r="E11" s="16">
        <f>VLOOKUP($L$4,'[4]Ark1'!$B$3:$BF$125,COLUMN()-1,FALSE)</f>
        <v>0</v>
      </c>
      <c r="F11" s="16">
        <f>VLOOKUP($L$4,'[4]Ark1'!$B$3:$BF$125,COLUMN()-1,FALSE)</f>
        <v>30.299000000000003</v>
      </c>
      <c r="G11" s="16">
        <f>VLOOKUP($L$4,'[4]Ark1'!$B$3:$BF$125,COLUMN()-1,FALSE)</f>
        <v>0</v>
      </c>
      <c r="H11" s="16">
        <f>VLOOKUP($L$4,'[4]Ark1'!$B$3:$BF$125,COLUMN()-1,FALSE)</f>
        <v>0</v>
      </c>
      <c r="I11" s="16">
        <f>VLOOKUP($L$4,'[4]Ark1'!$B$3:$BF$125,COLUMN()-1,FALSE)</f>
        <v>0</v>
      </c>
      <c r="J11" s="16">
        <f>VLOOKUP($L$4,'[4]Ark1'!$B$3:$BF$125,COLUMN()-1,FALSE)</f>
        <v>0</v>
      </c>
      <c r="K11" s="16">
        <f>VLOOKUP($L$4,'[4]Ark1'!$B$3:$BF$125,COLUMN()-1,FALSE)</f>
        <v>0</v>
      </c>
      <c r="L11" s="16">
        <f>VLOOKUP($L$4,'[4]Ark1'!$B$3:$BF$125,COLUMN()-1,FALSE)</f>
        <v>0</v>
      </c>
      <c r="M11" s="16">
        <f>VLOOKUP($L$4,'[4]Ark1'!$B$3:$BF$125,COLUMN()-1,FALSE)</f>
        <v>0</v>
      </c>
      <c r="N11" s="16">
        <f>VLOOKUP($L$4,'[4]Ark1'!$B$3:$BF$125,COLUMN()-1,FALSE)</f>
        <v>0</v>
      </c>
      <c r="O11" s="16">
        <f>VLOOKUP($L$4,'[4]Ark1'!$B$3:$BF$125,COLUMN()-1,FALSE)</f>
        <v>0</v>
      </c>
      <c r="P11" s="16">
        <f>VLOOKUP($L$4,'[4]Ark1'!$B$3:$BF$125,COLUMN()-1,FALSE)</f>
        <v>0</v>
      </c>
      <c r="Q11" s="16">
        <f>VLOOKUP($L$4,'[4]Ark1'!$B$3:$BF$125,COLUMN()-1,FALSE)</f>
        <v>0</v>
      </c>
      <c r="R11" s="17">
        <f>SUM(E11:Q11)</f>
        <v>30.299000000000003</v>
      </c>
    </row>
    <row r="12" spans="2:18" ht="11.25">
      <c r="B12" s="9" t="s">
        <v>44</v>
      </c>
      <c r="C12" s="8"/>
      <c r="D12" s="7"/>
      <c r="E12" s="5">
        <f>+E10</f>
        <v>55</v>
      </c>
      <c r="F12" s="5">
        <f aca="true" t="shared" si="0" ref="F12:Q13">+F10+E12</f>
        <v>110</v>
      </c>
      <c r="G12" s="5">
        <f t="shared" si="0"/>
        <v>165</v>
      </c>
      <c r="H12" s="5">
        <f t="shared" si="0"/>
        <v>220</v>
      </c>
      <c r="I12" s="5">
        <f t="shared" si="0"/>
        <v>275</v>
      </c>
      <c r="J12" s="5">
        <f t="shared" si="0"/>
        <v>330</v>
      </c>
      <c r="K12" s="5">
        <f t="shared" si="0"/>
        <v>385</v>
      </c>
      <c r="L12" s="5">
        <f t="shared" si="0"/>
        <v>440</v>
      </c>
      <c r="M12" s="5">
        <f t="shared" si="0"/>
        <v>495</v>
      </c>
      <c r="N12" s="5">
        <f t="shared" si="0"/>
        <v>550</v>
      </c>
      <c r="O12" s="5">
        <f t="shared" si="0"/>
        <v>605</v>
      </c>
      <c r="P12" s="5">
        <f t="shared" si="0"/>
        <v>660</v>
      </c>
      <c r="Q12" s="5">
        <f t="shared" si="0"/>
        <v>716</v>
      </c>
      <c r="R12" s="15"/>
    </row>
    <row r="13" spans="2:18" ht="11.25">
      <c r="B13" s="9" t="s">
        <v>45</v>
      </c>
      <c r="C13" s="8"/>
      <c r="D13" s="7"/>
      <c r="E13" s="5">
        <f>+E11</f>
        <v>0</v>
      </c>
      <c r="F13" s="5">
        <f t="shared" si="0"/>
        <v>30.299000000000003</v>
      </c>
      <c r="G13" s="5">
        <f t="shared" si="0"/>
        <v>30.299000000000003</v>
      </c>
      <c r="H13" s="5">
        <f t="shared" si="0"/>
        <v>30.299000000000003</v>
      </c>
      <c r="I13" s="5">
        <f t="shared" si="0"/>
        <v>30.299000000000003</v>
      </c>
      <c r="J13" s="5">
        <f t="shared" si="0"/>
        <v>30.299000000000003</v>
      </c>
      <c r="K13" s="5">
        <f t="shared" si="0"/>
        <v>30.299000000000003</v>
      </c>
      <c r="L13" s="5">
        <f t="shared" si="0"/>
        <v>30.299000000000003</v>
      </c>
      <c r="M13" s="5">
        <f t="shared" si="0"/>
        <v>30.299000000000003</v>
      </c>
      <c r="N13" s="5">
        <f t="shared" si="0"/>
        <v>30.299000000000003</v>
      </c>
      <c r="O13" s="5">
        <f t="shared" si="0"/>
        <v>30.299000000000003</v>
      </c>
      <c r="P13" s="5">
        <f t="shared" si="0"/>
        <v>30.299000000000003</v>
      </c>
      <c r="Q13" s="5">
        <f t="shared" si="0"/>
        <v>30.299000000000003</v>
      </c>
      <c r="R13" s="15"/>
    </row>
    <row r="14" spans="2:18" ht="11.25">
      <c r="B14" s="6"/>
      <c r="C14" s="6"/>
      <c r="D14" s="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2.75">
      <c r="H61" s="2" t="s">
        <v>18</v>
      </c>
    </row>
    <row r="62" ht="11.25"/>
    <row r="63" ht="11.25"/>
    <row r="64" ht="11.25"/>
    <row r="65" spans="2:18" ht="11.25">
      <c r="B65" s="9" t="s">
        <v>48</v>
      </c>
      <c r="C65" s="4" t="s">
        <v>0</v>
      </c>
      <c r="D65" s="4" t="s">
        <v>1</v>
      </c>
      <c r="E65" s="4" t="s">
        <v>2</v>
      </c>
      <c r="F65" s="4" t="s">
        <v>3</v>
      </c>
      <c r="G65" s="4" t="s">
        <v>4</v>
      </c>
      <c r="H65" s="4" t="s">
        <v>5</v>
      </c>
      <c r="I65" s="4" t="s">
        <v>6</v>
      </c>
      <c r="J65" s="4" t="s">
        <v>7</v>
      </c>
      <c r="K65" s="4" t="s">
        <v>8</v>
      </c>
      <c r="L65" s="4" t="s">
        <v>9</v>
      </c>
      <c r="M65" s="4" t="s">
        <v>10</v>
      </c>
      <c r="N65" s="4" t="s">
        <v>11</v>
      </c>
      <c r="O65" s="4" t="s">
        <v>13</v>
      </c>
      <c r="P65" s="4" t="s">
        <v>17</v>
      </c>
      <c r="Q65" s="4" t="s">
        <v>16</v>
      </c>
      <c r="R65" s="4" t="s">
        <v>19</v>
      </c>
    </row>
    <row r="66" spans="2:18" ht="11.25">
      <c r="B66" s="25" t="s">
        <v>100</v>
      </c>
      <c r="C66" s="20">
        <f>IF(ISNA(VLOOKUP($B66,'[4]Ark1'!$B$3:$BF$125,COLUMN()+1,FALSE)),0,VLOOKUP($B66,'[4]Ark1'!$B$3:$BF$125,COLUMN()+1,FALSE))</f>
        <v>0</v>
      </c>
      <c r="D66" s="20">
        <f>IF(ISNA(VLOOKUP($B66,'[4]Ark1'!$B$3:$BF$125,COLUMN()+1,FALSE)),0,VLOOKUP($B66,'[4]Ark1'!$B$3:$BF$125,COLUMN()+1,FALSE))</f>
        <v>0</v>
      </c>
      <c r="E66" s="20">
        <f>IF(ISNA(VLOOKUP($B66,'[4]Ark1'!$B$3:$BF$125,COLUMN()+1,FALSE)),0,VLOOKUP($B66,'[4]Ark1'!$B$3:$BF$125,COLUMN()+1,FALSE))</f>
        <v>0</v>
      </c>
      <c r="F66" s="20">
        <f>IF(ISNA(VLOOKUP($B66,'[4]Ark1'!$B$3:$BF$125,COLUMN()+1,FALSE)),0,VLOOKUP($B66,'[4]Ark1'!$B$3:$BF$125,COLUMN()+1,FALSE))</f>
        <v>0</v>
      </c>
      <c r="G66" s="20">
        <f>IF(ISNA(VLOOKUP($B66,'[4]Ark1'!$B$3:$BF$125,COLUMN()+1,FALSE)),0,VLOOKUP($B66,'[4]Ark1'!$B$3:$BF$125,COLUMN()+1,FALSE))</f>
        <v>0</v>
      </c>
      <c r="H66" s="20">
        <f>IF(ISNA(VLOOKUP($B66,'[4]Ark1'!$B$3:$BF$125,COLUMN()+1,FALSE)),0,VLOOKUP($B66,'[4]Ark1'!$B$3:$BF$125,COLUMN()+1,FALSE))</f>
        <v>0</v>
      </c>
      <c r="I66" s="20">
        <f>IF(ISNA(VLOOKUP($B66,'[4]Ark1'!$B$3:$BF$125,COLUMN()+1,FALSE)),0,VLOOKUP($B66,'[4]Ark1'!$B$3:$BF$125,COLUMN()+1,FALSE))</f>
        <v>0</v>
      </c>
      <c r="J66" s="20">
        <f>IF(ISNA(VLOOKUP($B66,'[4]Ark1'!$B$3:$BF$125,COLUMN()+1,FALSE)),0,VLOOKUP($B66,'[4]Ark1'!$B$3:$BF$125,COLUMN()+1,FALSE))</f>
        <v>0</v>
      </c>
      <c r="K66" s="20">
        <f>IF(ISNA(VLOOKUP($B66,'[4]Ark1'!$B$3:$BF$125,COLUMN()+1,FALSE)),0,VLOOKUP($B66,'[4]Ark1'!$B$3:$BF$125,COLUMN()+1,FALSE))</f>
        <v>0</v>
      </c>
      <c r="L66" s="20">
        <f>IF(ISNA(VLOOKUP($B66,'[4]Ark1'!$B$3:$BF$125,COLUMN()+1,FALSE)),0,VLOOKUP($B66,'[4]Ark1'!$B$3:$BF$125,COLUMN()+1,FALSE))</f>
        <v>0</v>
      </c>
      <c r="M66" s="20">
        <f>IF(ISNA(VLOOKUP($B66,'[4]Ark1'!$B$3:$BF$125,COLUMN()+1,FALSE)),0,VLOOKUP($B66,'[4]Ark1'!$B$3:$BF$125,COLUMN()+1,FALSE))</f>
        <v>0</v>
      </c>
      <c r="N66" s="20">
        <f>IF(ISNA(VLOOKUP($B66,'[4]Ark1'!$B$3:$BF$125,COLUMN()+1,FALSE)),0,VLOOKUP($B66,'[4]Ark1'!$B$3:$BF$125,COLUMN()+1,FALSE))</f>
        <v>0</v>
      </c>
      <c r="O66" s="20">
        <f>IF(ISNA(VLOOKUP($B66,'[4]Ark1'!$B$3:$BF$125,COLUMN()+1,FALSE)),0,VLOOKUP($B66,'[4]Ark1'!$B$3:$BF$125,COLUMN()+1,FALSE))</f>
        <v>0</v>
      </c>
      <c r="P66" s="16">
        <f aca="true" t="shared" si="1" ref="P66:P71">SUM(C66:O66)</f>
        <v>0</v>
      </c>
      <c r="Q66" s="16">
        <f>IF(ISNA(VLOOKUP($B66,'[4]Ark1'!$B$3:$BF$125,57,FALSE)),0,VLOOKUP($B66,'[4]Ark1'!$B$3:$BF$125,57,FALSE))</f>
        <v>0</v>
      </c>
      <c r="R66" s="17">
        <v>0</v>
      </c>
    </row>
    <row r="67" spans="2:18" ht="11.25">
      <c r="B67" s="25" t="s">
        <v>101</v>
      </c>
      <c r="C67" s="20">
        <f>IF(ISNA(VLOOKUP($B67,'[4]Ark1'!$B$3:$BF$125,COLUMN()+1,FALSE)),0,VLOOKUP($B67,'[4]Ark1'!$B$3:$BF$125,COLUMN()+1,FALSE))</f>
        <v>0</v>
      </c>
      <c r="D67" s="20">
        <f>IF(ISNA(VLOOKUP($B67,'[4]Ark1'!$B$3:$BF$125,COLUMN()+1,FALSE)),0,VLOOKUP($B67,'[4]Ark1'!$B$3:$BF$125,COLUMN()+1,FALSE))</f>
        <v>29.789</v>
      </c>
      <c r="E67" s="20">
        <f>IF(ISNA(VLOOKUP($B67,'[4]Ark1'!$B$3:$BF$125,COLUMN()+1,FALSE)),0,VLOOKUP($B67,'[4]Ark1'!$B$3:$BF$125,COLUMN()+1,FALSE))</f>
        <v>0</v>
      </c>
      <c r="F67" s="20">
        <f>IF(ISNA(VLOOKUP($B67,'[4]Ark1'!$B$3:$BF$125,COLUMN()+1,FALSE)),0,VLOOKUP($B67,'[4]Ark1'!$B$3:$BF$125,COLUMN()+1,FALSE))</f>
        <v>0</v>
      </c>
      <c r="G67" s="20">
        <f>IF(ISNA(VLOOKUP($B67,'[4]Ark1'!$B$3:$BF$125,COLUMN()+1,FALSE)),0,VLOOKUP($B67,'[4]Ark1'!$B$3:$BF$125,COLUMN()+1,FALSE))</f>
        <v>0</v>
      </c>
      <c r="H67" s="20">
        <f>IF(ISNA(VLOOKUP($B67,'[4]Ark1'!$B$3:$BF$125,COLUMN()+1,FALSE)),0,VLOOKUP($B67,'[4]Ark1'!$B$3:$BF$125,COLUMN()+1,FALSE))</f>
        <v>0</v>
      </c>
      <c r="I67" s="20">
        <f>IF(ISNA(VLOOKUP($B67,'[4]Ark1'!$B$3:$BF$125,COLUMN()+1,FALSE)),0,VLOOKUP($B67,'[4]Ark1'!$B$3:$BF$125,COLUMN()+1,FALSE))</f>
        <v>0</v>
      </c>
      <c r="J67" s="20">
        <f>IF(ISNA(VLOOKUP($B67,'[4]Ark1'!$B$3:$BF$125,COLUMN()+1,FALSE)),0,VLOOKUP($B67,'[4]Ark1'!$B$3:$BF$125,COLUMN()+1,FALSE))</f>
        <v>0</v>
      </c>
      <c r="K67" s="20">
        <f>IF(ISNA(VLOOKUP($B67,'[4]Ark1'!$B$3:$BF$125,COLUMN()+1,FALSE)),0,VLOOKUP($B67,'[4]Ark1'!$B$3:$BF$125,COLUMN()+1,FALSE))</f>
        <v>0</v>
      </c>
      <c r="L67" s="20">
        <f>IF(ISNA(VLOOKUP($B67,'[4]Ark1'!$B$3:$BF$125,COLUMN()+1,FALSE)),0,VLOOKUP($B67,'[4]Ark1'!$B$3:$BF$125,COLUMN()+1,FALSE))</f>
        <v>0</v>
      </c>
      <c r="M67" s="20">
        <f>IF(ISNA(VLOOKUP($B67,'[4]Ark1'!$B$3:$BF$125,COLUMN()+1,FALSE)),0,VLOOKUP($B67,'[4]Ark1'!$B$3:$BF$125,COLUMN()+1,FALSE))</f>
        <v>0</v>
      </c>
      <c r="N67" s="20">
        <f>IF(ISNA(VLOOKUP($B67,'[4]Ark1'!$B$3:$BF$125,COLUMN()+1,FALSE)),0,VLOOKUP($B67,'[4]Ark1'!$B$3:$BF$125,COLUMN()+1,FALSE))</f>
        <v>0</v>
      </c>
      <c r="O67" s="20">
        <f>IF(ISNA(VLOOKUP($B67,'[4]Ark1'!$B$3:$BF$125,COLUMN()+1,FALSE)),0,VLOOKUP($B67,'[4]Ark1'!$B$3:$BF$125,COLUMN()+1,FALSE))</f>
        <v>0</v>
      </c>
      <c r="P67" s="16">
        <f t="shared" si="1"/>
        <v>29.789</v>
      </c>
      <c r="Q67" s="16">
        <f>IF(ISNA(VLOOKUP($B67,'[4]Ark1'!$B$3:$BF$125,57,FALSE)),0,VLOOKUP($B67,'[4]Ark1'!$B$3:$BF$125,57,FALSE))</f>
        <v>0</v>
      </c>
      <c r="R67" s="17" t="e">
        <f aca="true" t="shared" si="2" ref="R67:R72">+P67/Q67*100</f>
        <v>#DIV/0!</v>
      </c>
    </row>
    <row r="68" spans="2:18" ht="11.25">
      <c r="B68" s="25" t="s">
        <v>102</v>
      </c>
      <c r="C68" s="20">
        <f>IF(ISNA(VLOOKUP($B68,'[4]Ark1'!$B$3:$BF$125,COLUMN()+1,FALSE)),0,VLOOKUP($B68,'[4]Ark1'!$B$3:$BF$125,COLUMN()+1,FALSE))</f>
        <v>0</v>
      </c>
      <c r="D68" s="20">
        <f>IF(ISNA(VLOOKUP($B68,'[4]Ark1'!$B$3:$BF$125,COLUMN()+1,FALSE)),0,VLOOKUP($B68,'[4]Ark1'!$B$3:$BF$125,COLUMN()+1,FALSE))</f>
        <v>0.51</v>
      </c>
      <c r="E68" s="20">
        <f>IF(ISNA(VLOOKUP($B68,'[4]Ark1'!$B$3:$BF$125,COLUMN()+1,FALSE)),0,VLOOKUP($B68,'[4]Ark1'!$B$3:$BF$125,COLUMN()+1,FALSE))</f>
        <v>0</v>
      </c>
      <c r="F68" s="20">
        <f>IF(ISNA(VLOOKUP($B68,'[4]Ark1'!$B$3:$BF$125,COLUMN()+1,FALSE)),0,VLOOKUP($B68,'[4]Ark1'!$B$3:$BF$125,COLUMN()+1,FALSE))</f>
        <v>0</v>
      </c>
      <c r="G68" s="20">
        <f>IF(ISNA(VLOOKUP($B68,'[4]Ark1'!$B$3:$BF$125,COLUMN()+1,FALSE)),0,VLOOKUP($B68,'[4]Ark1'!$B$3:$BF$125,COLUMN()+1,FALSE))</f>
        <v>0</v>
      </c>
      <c r="H68" s="20">
        <f>IF(ISNA(VLOOKUP($B68,'[4]Ark1'!$B$3:$BF$125,COLUMN()+1,FALSE)),0,VLOOKUP($B68,'[4]Ark1'!$B$3:$BF$125,COLUMN()+1,FALSE))</f>
        <v>0</v>
      </c>
      <c r="I68" s="20">
        <f>IF(ISNA(VLOOKUP($B68,'[4]Ark1'!$B$3:$BF$125,COLUMN()+1,FALSE)),0,VLOOKUP($B68,'[4]Ark1'!$B$3:$BF$125,COLUMN()+1,FALSE))</f>
        <v>0</v>
      </c>
      <c r="J68" s="20">
        <f>IF(ISNA(VLOOKUP($B68,'[4]Ark1'!$B$3:$BF$125,COLUMN()+1,FALSE)),0,VLOOKUP($B68,'[4]Ark1'!$B$3:$BF$125,COLUMN()+1,FALSE))</f>
        <v>0</v>
      </c>
      <c r="K68" s="20">
        <f>IF(ISNA(VLOOKUP($B68,'[4]Ark1'!$B$3:$BF$125,COLUMN()+1,FALSE)),0,VLOOKUP($B68,'[4]Ark1'!$B$3:$BF$125,COLUMN()+1,FALSE))</f>
        <v>0</v>
      </c>
      <c r="L68" s="20">
        <f>IF(ISNA(VLOOKUP($B68,'[4]Ark1'!$B$3:$BF$125,COLUMN()+1,FALSE)),0,VLOOKUP($B68,'[4]Ark1'!$B$3:$BF$125,COLUMN()+1,FALSE))</f>
        <v>0</v>
      </c>
      <c r="M68" s="20">
        <f>IF(ISNA(VLOOKUP($B68,'[4]Ark1'!$B$3:$BF$125,COLUMN()+1,FALSE)),0,VLOOKUP($B68,'[4]Ark1'!$B$3:$BF$125,COLUMN()+1,FALSE))</f>
        <v>0</v>
      </c>
      <c r="N68" s="20">
        <f>IF(ISNA(VLOOKUP($B68,'[4]Ark1'!$B$3:$BF$125,COLUMN()+1,FALSE)),0,VLOOKUP($B68,'[4]Ark1'!$B$3:$BF$125,COLUMN()+1,FALSE))</f>
        <v>0</v>
      </c>
      <c r="O68" s="20">
        <f>IF(ISNA(VLOOKUP($B68,'[4]Ark1'!$B$3:$BF$125,COLUMN()+1,FALSE)),0,VLOOKUP($B68,'[4]Ark1'!$B$3:$BF$125,COLUMN()+1,FALSE))</f>
        <v>0</v>
      </c>
      <c r="P68" s="16">
        <f t="shared" si="1"/>
        <v>0.51</v>
      </c>
      <c r="Q68" s="16">
        <f>IF(ISNA(VLOOKUP($B68,'[4]Ark1'!$B$3:$BF$125,57,FALSE)),0,VLOOKUP($B68,'[4]Ark1'!$B$3:$BF$125,57,FALSE))</f>
        <v>0</v>
      </c>
      <c r="R68" s="17" t="e">
        <f t="shared" si="2"/>
        <v>#DIV/0!</v>
      </c>
    </row>
    <row r="69" spans="2:18" ht="11.25">
      <c r="B69" s="25" t="s">
        <v>103</v>
      </c>
      <c r="C69" s="20">
        <f>IF(ISNA(VLOOKUP($B69,'[4]Ark1'!$B$3:$BF$125,COLUMN()+1,FALSE)),0,VLOOKUP($B69,'[4]Ark1'!$B$3:$BF$125,COLUMN()+1,FALSE))</f>
        <v>0</v>
      </c>
      <c r="D69" s="20">
        <f>IF(ISNA(VLOOKUP($B69,'[4]Ark1'!$B$3:$BF$125,COLUMN()+1,FALSE)),0,VLOOKUP($B69,'[4]Ark1'!$B$3:$BF$125,COLUMN()+1,FALSE))</f>
        <v>0</v>
      </c>
      <c r="E69" s="20">
        <f>IF(ISNA(VLOOKUP($B69,'[4]Ark1'!$B$3:$BF$125,COLUMN()+1,FALSE)),0,VLOOKUP($B69,'[4]Ark1'!$B$3:$BF$125,COLUMN()+1,FALSE))</f>
        <v>0</v>
      </c>
      <c r="F69" s="20">
        <f>IF(ISNA(VLOOKUP($B69,'[4]Ark1'!$B$3:$BF$125,COLUMN()+1,FALSE)),0,VLOOKUP($B69,'[4]Ark1'!$B$3:$BF$125,COLUMN()+1,FALSE))</f>
        <v>0</v>
      </c>
      <c r="G69" s="20">
        <f>IF(ISNA(VLOOKUP($B69,'[4]Ark1'!$B$3:$BF$125,COLUMN()+1,FALSE)),0,VLOOKUP($B69,'[4]Ark1'!$B$3:$BF$125,COLUMN()+1,FALSE))</f>
        <v>0</v>
      </c>
      <c r="H69" s="20">
        <f>IF(ISNA(VLOOKUP($B69,'[4]Ark1'!$B$3:$BF$125,COLUMN()+1,FALSE)),0,VLOOKUP($B69,'[4]Ark1'!$B$3:$BF$125,COLUMN()+1,FALSE))</f>
        <v>0</v>
      </c>
      <c r="I69" s="20">
        <f>IF(ISNA(VLOOKUP($B69,'[4]Ark1'!$B$3:$BF$125,COLUMN()+1,FALSE)),0,VLOOKUP($B69,'[4]Ark1'!$B$3:$BF$125,COLUMN()+1,FALSE))</f>
        <v>0</v>
      </c>
      <c r="J69" s="20">
        <f>IF(ISNA(VLOOKUP($B69,'[4]Ark1'!$B$3:$BF$125,COLUMN()+1,FALSE)),0,VLOOKUP($B69,'[4]Ark1'!$B$3:$BF$125,COLUMN()+1,FALSE))</f>
        <v>0</v>
      </c>
      <c r="K69" s="20">
        <f>IF(ISNA(VLOOKUP($B69,'[4]Ark1'!$B$3:$BF$125,COLUMN()+1,FALSE)),0,VLOOKUP($B69,'[4]Ark1'!$B$3:$BF$125,COLUMN()+1,FALSE))</f>
        <v>0</v>
      </c>
      <c r="L69" s="20">
        <f>IF(ISNA(VLOOKUP($B69,'[4]Ark1'!$B$3:$BF$125,COLUMN()+1,FALSE)),0,VLOOKUP($B69,'[4]Ark1'!$B$3:$BF$125,COLUMN()+1,FALSE))</f>
        <v>0</v>
      </c>
      <c r="M69" s="20">
        <f>IF(ISNA(VLOOKUP($B69,'[4]Ark1'!$B$3:$BF$125,COLUMN()+1,FALSE)),0,VLOOKUP($B69,'[4]Ark1'!$B$3:$BF$125,COLUMN()+1,FALSE))</f>
        <v>0</v>
      </c>
      <c r="N69" s="20">
        <f>IF(ISNA(VLOOKUP($B69,'[4]Ark1'!$B$3:$BF$125,COLUMN()+1,FALSE)),0,VLOOKUP($B69,'[4]Ark1'!$B$3:$BF$125,COLUMN()+1,FALSE))</f>
        <v>0</v>
      </c>
      <c r="O69" s="20">
        <f>IF(ISNA(VLOOKUP($B69,'[4]Ark1'!$B$3:$BF$125,COLUMN()+1,FALSE)),0,VLOOKUP($B69,'[4]Ark1'!$B$3:$BF$125,COLUMN()+1,FALSE))</f>
        <v>0</v>
      </c>
      <c r="P69" s="16">
        <f t="shared" si="1"/>
        <v>0</v>
      </c>
      <c r="Q69" s="16">
        <f>IF(ISNA(VLOOKUP($B69,'[4]Ark1'!$B$3:$BF$125,57,FALSE)),0,VLOOKUP($B69,'[4]Ark1'!$B$3:$BF$125,57,FALSE))</f>
        <v>220</v>
      </c>
      <c r="R69" s="17">
        <f t="shared" si="2"/>
        <v>0</v>
      </c>
    </row>
    <row r="70" spans="2:18" ht="11.25">
      <c r="B70" s="25" t="s">
        <v>104</v>
      </c>
      <c r="C70" s="20">
        <f>IF(ISNA(VLOOKUP($B70,'[4]Ark1'!$B$3:$BF$125,COLUMN()+1,FALSE)),0,VLOOKUP($B70,'[4]Ark1'!$B$3:$BF$125,COLUMN()+1,FALSE))</f>
        <v>0</v>
      </c>
      <c r="D70" s="20">
        <f>IF(ISNA(VLOOKUP($B70,'[4]Ark1'!$B$3:$BF$125,COLUMN()+1,FALSE)),0,VLOOKUP($B70,'[4]Ark1'!$B$3:$BF$125,COLUMN()+1,FALSE))</f>
        <v>0</v>
      </c>
      <c r="E70" s="20">
        <f>IF(ISNA(VLOOKUP($B70,'[4]Ark1'!$B$3:$BF$125,COLUMN()+1,FALSE)),0,VLOOKUP($B70,'[4]Ark1'!$B$3:$BF$125,COLUMN()+1,FALSE))</f>
        <v>0</v>
      </c>
      <c r="F70" s="20">
        <f>IF(ISNA(VLOOKUP($B70,'[4]Ark1'!$B$3:$BF$125,COLUMN()+1,FALSE)),0,VLOOKUP($B70,'[4]Ark1'!$B$3:$BF$125,COLUMN()+1,FALSE))</f>
        <v>0</v>
      </c>
      <c r="G70" s="20">
        <f>IF(ISNA(VLOOKUP($B70,'[4]Ark1'!$B$3:$BF$125,COLUMN()+1,FALSE)),0,VLOOKUP($B70,'[4]Ark1'!$B$3:$BF$125,COLUMN()+1,FALSE))</f>
        <v>0</v>
      </c>
      <c r="H70" s="20">
        <f>IF(ISNA(VLOOKUP($B70,'[4]Ark1'!$B$3:$BF$125,COLUMN()+1,FALSE)),0,VLOOKUP($B70,'[4]Ark1'!$B$3:$BF$125,COLUMN()+1,FALSE))</f>
        <v>0</v>
      </c>
      <c r="I70" s="20">
        <f>IF(ISNA(VLOOKUP($B70,'[4]Ark1'!$B$3:$BF$125,COLUMN()+1,FALSE)),0,VLOOKUP($B70,'[4]Ark1'!$B$3:$BF$125,COLUMN()+1,FALSE))</f>
        <v>0</v>
      </c>
      <c r="J70" s="20">
        <f>IF(ISNA(VLOOKUP($B70,'[4]Ark1'!$B$3:$BF$125,COLUMN()+1,FALSE)),0,VLOOKUP($B70,'[4]Ark1'!$B$3:$BF$125,COLUMN()+1,FALSE))</f>
        <v>0</v>
      </c>
      <c r="K70" s="20">
        <f>IF(ISNA(VLOOKUP($B70,'[4]Ark1'!$B$3:$BF$125,COLUMN()+1,FALSE)),0,VLOOKUP($B70,'[4]Ark1'!$B$3:$BF$125,COLUMN()+1,FALSE))</f>
        <v>0</v>
      </c>
      <c r="L70" s="20">
        <f>IF(ISNA(VLOOKUP($B70,'[4]Ark1'!$B$3:$BF$125,COLUMN()+1,FALSE)),0,VLOOKUP($B70,'[4]Ark1'!$B$3:$BF$125,COLUMN()+1,FALSE))</f>
        <v>0</v>
      </c>
      <c r="M70" s="20">
        <f>IF(ISNA(VLOOKUP($B70,'[4]Ark1'!$B$3:$BF$125,COLUMN()+1,FALSE)),0,VLOOKUP($B70,'[4]Ark1'!$B$3:$BF$125,COLUMN()+1,FALSE))</f>
        <v>0</v>
      </c>
      <c r="N70" s="20">
        <f>IF(ISNA(VLOOKUP($B70,'[4]Ark1'!$B$3:$BF$125,COLUMN()+1,FALSE)),0,VLOOKUP($B70,'[4]Ark1'!$B$3:$BF$125,COLUMN()+1,FALSE))</f>
        <v>0</v>
      </c>
      <c r="O70" s="20">
        <f>IF(ISNA(VLOOKUP($B70,'[4]Ark1'!$B$3:$BF$125,COLUMN()+1,FALSE)),0,VLOOKUP($B70,'[4]Ark1'!$B$3:$BF$125,COLUMN()+1,FALSE))</f>
        <v>0</v>
      </c>
      <c r="P70" s="16">
        <f t="shared" si="1"/>
        <v>0</v>
      </c>
      <c r="Q70" s="16">
        <f>IF(ISNA(VLOOKUP($B70,'[4]Ark1'!$B$3:$BF$125,57,FALSE)),0,VLOOKUP($B70,'[4]Ark1'!$B$3:$BF$125,57,FALSE))</f>
        <v>0</v>
      </c>
      <c r="R70" s="17" t="e">
        <f t="shared" si="2"/>
        <v>#DIV/0!</v>
      </c>
    </row>
    <row r="71" spans="2:18" ht="11.25">
      <c r="B71" s="25" t="s">
        <v>105</v>
      </c>
      <c r="C71" s="20">
        <f>IF(ISNA(VLOOKUP($B71,'[4]Ark1'!$B$3:$BF$125,COLUMN()+1,FALSE)),0,VLOOKUP($B71,'[4]Ark1'!$B$3:$BF$125,COLUMN()+1,FALSE))</f>
        <v>0</v>
      </c>
      <c r="D71" s="20">
        <f>IF(ISNA(VLOOKUP($B71,'[4]Ark1'!$B$3:$BF$125,COLUMN()+1,FALSE)),0,VLOOKUP($B71,'[4]Ark1'!$B$3:$BF$125,COLUMN()+1,FALSE))</f>
        <v>0</v>
      </c>
      <c r="E71" s="20">
        <f>IF(ISNA(VLOOKUP($B71,'[4]Ark1'!$B$3:$BF$125,COLUMN()+1,FALSE)),0,VLOOKUP($B71,'[4]Ark1'!$B$3:$BF$125,COLUMN()+1,FALSE))</f>
        <v>0</v>
      </c>
      <c r="F71" s="20">
        <f>IF(ISNA(VLOOKUP($B71,'[4]Ark1'!$B$3:$BF$125,COLUMN()+1,FALSE)),0,VLOOKUP($B71,'[4]Ark1'!$B$3:$BF$125,COLUMN()+1,FALSE))</f>
        <v>0</v>
      </c>
      <c r="G71" s="20">
        <f>IF(ISNA(VLOOKUP($B71,'[4]Ark1'!$B$3:$BF$125,COLUMN()+1,FALSE)),0,VLOOKUP($B71,'[4]Ark1'!$B$3:$BF$125,COLUMN()+1,FALSE))</f>
        <v>0</v>
      </c>
      <c r="H71" s="20">
        <f>IF(ISNA(VLOOKUP($B71,'[4]Ark1'!$B$3:$BF$125,COLUMN()+1,FALSE)),0,VLOOKUP($B71,'[4]Ark1'!$B$3:$BF$125,COLUMN()+1,FALSE))</f>
        <v>0</v>
      </c>
      <c r="I71" s="20">
        <f>IF(ISNA(VLOOKUP($B71,'[4]Ark1'!$B$3:$BF$125,COLUMN()+1,FALSE)),0,VLOOKUP($B71,'[4]Ark1'!$B$3:$BF$125,COLUMN()+1,FALSE))</f>
        <v>0</v>
      </c>
      <c r="J71" s="20">
        <f>IF(ISNA(VLOOKUP($B71,'[4]Ark1'!$B$3:$BF$125,COLUMN()+1,FALSE)),0,VLOOKUP($B71,'[4]Ark1'!$B$3:$BF$125,COLUMN()+1,FALSE))</f>
        <v>0</v>
      </c>
      <c r="K71" s="20">
        <f>IF(ISNA(VLOOKUP($B71,'[4]Ark1'!$B$3:$BF$125,COLUMN()+1,FALSE)),0,VLOOKUP($B71,'[4]Ark1'!$B$3:$BF$125,COLUMN()+1,FALSE))</f>
        <v>0</v>
      </c>
      <c r="L71" s="20">
        <f>IF(ISNA(VLOOKUP($B71,'[4]Ark1'!$B$3:$BF$125,COLUMN()+1,FALSE)),0,VLOOKUP($B71,'[4]Ark1'!$B$3:$BF$125,COLUMN()+1,FALSE))</f>
        <v>0</v>
      </c>
      <c r="M71" s="20">
        <f>IF(ISNA(VLOOKUP($B71,'[4]Ark1'!$B$3:$BF$125,COLUMN()+1,FALSE)),0,VLOOKUP($B71,'[4]Ark1'!$B$3:$BF$125,COLUMN()+1,FALSE))</f>
        <v>0</v>
      </c>
      <c r="N71" s="20">
        <f>IF(ISNA(VLOOKUP($B71,'[4]Ark1'!$B$3:$BF$125,COLUMN()+1,FALSE)),0,VLOOKUP($B71,'[4]Ark1'!$B$3:$BF$125,COLUMN()+1,FALSE))</f>
        <v>0</v>
      </c>
      <c r="O71" s="20">
        <f>IF(ISNA(VLOOKUP($B71,'[4]Ark1'!$B$3:$BF$125,COLUMN()+1,FALSE)),0,VLOOKUP($B71,'[4]Ark1'!$B$3:$BF$125,COLUMN()+1,FALSE))</f>
        <v>0</v>
      </c>
      <c r="P71" s="16">
        <f t="shared" si="1"/>
        <v>0</v>
      </c>
      <c r="Q71" s="16">
        <f>IF(ISNA(VLOOKUP($B71,'[4]Ark1'!$B$3:$BF$125,57,FALSE)),0,VLOOKUP($B71,'[4]Ark1'!$B$3:$BF$125,57,FALSE))</f>
        <v>0</v>
      </c>
      <c r="R71" s="17" t="e">
        <f t="shared" si="2"/>
        <v>#DIV/0!</v>
      </c>
    </row>
    <row r="72" spans="15:18" ht="11.25">
      <c r="O72" s="5" t="s">
        <v>12</v>
      </c>
      <c r="P72" s="16">
        <f>SUM(P66:P71)</f>
        <v>30.299000000000003</v>
      </c>
      <c r="Q72" s="16">
        <f>SUM(Q66:Q71)</f>
        <v>220</v>
      </c>
      <c r="R72" s="17">
        <f t="shared" si="2"/>
        <v>13.772272727272728</v>
      </c>
    </row>
    <row r="73" ht="11.25">
      <c r="B73" s="29" t="str">
        <f>CONCATENATE("I øverste tabel er felter markeret når summen afviger med mere end ",TEXT(C74,0)," % positivt fra det akkumulerede budget")</f>
        <v>I øverste tabel er felter markeret når summen afviger med mere end 5 % positivt fra det akkumulerede budget</v>
      </c>
    </row>
    <row r="74" spans="2:4" ht="11.25">
      <c r="B74" s="1" t="s">
        <v>106</v>
      </c>
      <c r="C74" s="1">
        <f>Totaler!$C$72</f>
        <v>5</v>
      </c>
      <c r="D74" s="1" t="str">
        <f>"%"</f>
        <v>%</v>
      </c>
    </row>
    <row r="75" spans="2:5" ht="11.25">
      <c r="B75" s="1" t="str">
        <f>VLOOKUP("Tidspunkt",'[4]Ark1'!$A$1:$D$130,4,FALSE)</f>
        <v>15-05-2003 15:43:32</v>
      </c>
      <c r="E75" s="18"/>
    </row>
  </sheetData>
  <conditionalFormatting sqref="E13:Q13">
    <cfRule type="cellIs" priority="1" dxfId="0" operator="greaterThan" stopIfTrue="1">
      <formula>E12+E12*$C$74%</formula>
    </cfRule>
  </conditionalFormatting>
  <printOptions/>
  <pageMargins left="0.1968503937007874" right="0.1968503937007874" top="0.3937007874015748" bottom="0.3937007874015748" header="0" footer="0"/>
  <pageSetup horizontalDpi="600" verticalDpi="600" orientation="portrait" paperSize="9" scale="85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3:R82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0.28125" style="1" customWidth="1"/>
    <col min="3" max="3" width="4.421875" style="1" bestFit="1" customWidth="1"/>
    <col min="4" max="18" width="6.7109375" style="1" customWidth="1"/>
    <col min="19" max="19" width="1.7109375" style="1" customWidth="1"/>
    <col min="20" max="16384" width="9.140625" style="1" customWidth="1"/>
  </cols>
  <sheetData>
    <row r="3" ht="11.25">
      <c r="B3" s="1" t="str">
        <f>VLOOKUP("Kommune",'[4]Ark1'!$A$1:$D$207,4,FALSE)</f>
        <v>Test Kommuneat</v>
      </c>
    </row>
    <row r="4" spans="2:12" ht="12.75">
      <c r="B4" s="22">
        <f>'[4]Ark1'!$D$1</f>
        <v>2003</v>
      </c>
      <c r="C4" s="22" t="str">
        <f>'[4]Ark1'!$A$1</f>
        <v>Måned 04</v>
      </c>
      <c r="H4" s="10" t="s">
        <v>21</v>
      </c>
      <c r="I4" s="11"/>
      <c r="J4" s="11"/>
      <c r="K4" s="11"/>
      <c r="L4" s="12" t="s">
        <v>22</v>
      </c>
    </row>
    <row r="5" spans="8:12" ht="12.75">
      <c r="H5" s="2"/>
      <c r="I5" s="3"/>
      <c r="J5" s="3"/>
      <c r="K5" s="3"/>
      <c r="L5" s="3"/>
    </row>
    <row r="7" spans="2:18" ht="11.25">
      <c r="B7" s="9"/>
      <c r="C7" s="8"/>
      <c r="D7" s="7"/>
      <c r="E7" s="4" t="s">
        <v>0</v>
      </c>
      <c r="F7" s="4" t="s">
        <v>1</v>
      </c>
      <c r="G7" s="4" t="s">
        <v>2</v>
      </c>
      <c r="H7" s="4" t="s">
        <v>3</v>
      </c>
      <c r="I7" s="4" t="s">
        <v>4</v>
      </c>
      <c r="J7" s="4" t="s">
        <v>5</v>
      </c>
      <c r="K7" s="4" t="s">
        <v>6</v>
      </c>
      <c r="L7" s="4" t="s">
        <v>7</v>
      </c>
      <c r="M7" s="4" t="s">
        <v>8</v>
      </c>
      <c r="N7" s="4" t="s">
        <v>9</v>
      </c>
      <c r="O7" s="4" t="s">
        <v>10</v>
      </c>
      <c r="P7" s="4" t="s">
        <v>11</v>
      </c>
      <c r="Q7" s="4"/>
      <c r="R7" s="4" t="s">
        <v>24</v>
      </c>
    </row>
    <row r="8" spans="2:18" ht="11.25">
      <c r="B8" s="9" t="s">
        <v>15</v>
      </c>
      <c r="C8" s="8"/>
      <c r="D8" s="7"/>
      <c r="E8" s="5">
        <v>34144</v>
      </c>
      <c r="F8" s="5">
        <v>33839</v>
      </c>
      <c r="G8" s="5">
        <v>34836</v>
      </c>
      <c r="H8" s="5">
        <v>35646</v>
      </c>
      <c r="I8" s="5">
        <v>42222</v>
      </c>
      <c r="J8" s="5">
        <v>34322</v>
      </c>
      <c r="K8" s="5">
        <v>34706</v>
      </c>
      <c r="L8" s="5">
        <v>33315</v>
      </c>
      <c r="M8" s="5">
        <v>34103</v>
      </c>
      <c r="N8" s="5">
        <v>39012</v>
      </c>
      <c r="O8" s="5">
        <v>40441</v>
      </c>
      <c r="P8" s="5">
        <v>34981</v>
      </c>
      <c r="Q8" s="15"/>
      <c r="R8" s="17">
        <f aca="true" t="shared" si="0" ref="R8:R13">SUM(AVERAGE(AVERAGE(E8:P8)))</f>
        <v>35963.916666666664</v>
      </c>
    </row>
    <row r="9" spans="2:18" ht="11.25">
      <c r="B9" s="9" t="s">
        <v>41</v>
      </c>
      <c r="C9" s="8"/>
      <c r="D9" s="7"/>
      <c r="E9" s="20">
        <v>37088</v>
      </c>
      <c r="F9" s="20">
        <v>35298</v>
      </c>
      <c r="G9" s="20">
        <v>35488</v>
      </c>
      <c r="H9" s="20">
        <v>36115</v>
      </c>
      <c r="I9" s="20">
        <v>36227</v>
      </c>
      <c r="J9" s="20">
        <v>35268</v>
      </c>
      <c r="K9" s="20">
        <v>35453</v>
      </c>
      <c r="L9" s="20">
        <v>34585</v>
      </c>
      <c r="M9" s="20">
        <v>37299</v>
      </c>
      <c r="N9" s="20">
        <v>37368</v>
      </c>
      <c r="O9" s="20">
        <v>39063</v>
      </c>
      <c r="P9" s="20">
        <v>39802</v>
      </c>
      <c r="Q9" s="15"/>
      <c r="R9" s="17">
        <f t="shared" si="0"/>
        <v>36587.833333333336</v>
      </c>
    </row>
    <row r="10" spans="2:18" ht="11.25">
      <c r="B10" s="9" t="s">
        <v>42</v>
      </c>
      <c r="C10" s="8"/>
      <c r="D10" s="7"/>
      <c r="E10" s="16">
        <f>VLOOKUP("0",'[1]Ark1'!$B$3:$BF$125,COLUMN()+12,FALSE)</f>
        <v>1</v>
      </c>
      <c r="F10" s="16">
        <f>VLOOKUP("0",'[1]Ark1'!$B$3:$BF$125,COLUMN()+12,FALSE)</f>
        <v>2</v>
      </c>
      <c r="G10" s="16">
        <f>VLOOKUP("0",'[1]Ark1'!$B$3:$BF$125,COLUMN()+12,FALSE)</f>
        <v>3</v>
      </c>
      <c r="H10" s="16">
        <f>VLOOKUP("0",'[1]Ark1'!$B$3:$BF$125,COLUMN()+12,FALSE)</f>
        <v>4</v>
      </c>
      <c r="I10" s="16">
        <f>VLOOKUP("0",'[1]Ark1'!$B$3:$BF$125,COLUMN()+12,FALSE)</f>
        <v>5</v>
      </c>
      <c r="J10" s="16">
        <f>VLOOKUP("0",'[1]Ark1'!$B$3:$BF$125,COLUMN()+12,FALSE)</f>
        <v>6</v>
      </c>
      <c r="K10" s="16">
        <f>VLOOKUP("0",'[1]Ark1'!$B$3:$BF$125,COLUMN()+12,FALSE)</f>
        <v>7</v>
      </c>
      <c r="L10" s="16">
        <f>VLOOKUP("0",'[1]Ark1'!$B$3:$BF$125,COLUMN()+12,FALSE)</f>
        <v>8</v>
      </c>
      <c r="M10" s="16">
        <f>VLOOKUP("0",'[1]Ark1'!$B$3:$BF$125,COLUMN()+12,FALSE)</f>
        <v>9</v>
      </c>
      <c r="N10" s="16">
        <f>VLOOKUP("0",'[1]Ark1'!$B$3:$BF$125,COLUMN()+12,FALSE)</f>
        <v>10</v>
      </c>
      <c r="O10" s="16">
        <f>VLOOKUP("0",'[1]Ark1'!$B$3:$BF$125,COLUMN()+12,FALSE)</f>
        <v>0</v>
      </c>
      <c r="P10" s="16">
        <f>VLOOKUP("0",'[1]Ark1'!$B$3:$BF$125,COLUMN()+12,FALSE)</f>
        <v>0</v>
      </c>
      <c r="Q10" s="16">
        <f>VLOOKUP("0",'[1]Ark1'!$B$3:$BF$125,COLUMN()+12,FALSE)</f>
        <v>0</v>
      </c>
      <c r="R10" s="17">
        <f t="shared" si="0"/>
        <v>4.583333333333333</v>
      </c>
    </row>
    <row r="11" spans="2:18" ht="11.25">
      <c r="B11" s="9" t="s">
        <v>43</v>
      </c>
      <c r="C11" s="8"/>
      <c r="D11" s="7"/>
      <c r="E11" s="16">
        <f>VLOOKUP("0",'[1]Ark1'!$B$3:$BF$125,COLUMN()-1,FALSE)</f>
        <v>-10011.29139</v>
      </c>
      <c r="F11" s="16">
        <f>VLOOKUP("0",'[1]Ark1'!$B$3:$BF$125,COLUMN()-1,FALSE)</f>
        <v>-5937.420179999999</v>
      </c>
      <c r="G11" s="16">
        <f>VLOOKUP("0",'[1]Ark1'!$B$3:$BF$125,COLUMN()-1,FALSE)</f>
        <v>3247.2995</v>
      </c>
      <c r="H11" s="16">
        <f>VLOOKUP("0",'[1]Ark1'!$B$3:$BF$125,COLUMN()-1,FALSE)</f>
        <v>0</v>
      </c>
      <c r="I11" s="16">
        <f>VLOOKUP("0",'[1]Ark1'!$B$3:$BF$125,COLUMN()-1,FALSE)</f>
        <v>0</v>
      </c>
      <c r="J11" s="16">
        <f>VLOOKUP("0",'[1]Ark1'!$B$3:$BF$125,COLUMN()-1,FALSE)</f>
        <v>0</v>
      </c>
      <c r="K11" s="16">
        <f>VLOOKUP("0",'[1]Ark1'!$B$3:$BF$125,COLUMN()-1,FALSE)</f>
        <v>0</v>
      </c>
      <c r="L11" s="16">
        <f>VLOOKUP("0",'[1]Ark1'!$B$3:$BF$125,COLUMN()-1,FALSE)</f>
        <v>0</v>
      </c>
      <c r="M11" s="16">
        <f>VLOOKUP("0",'[1]Ark1'!$B$3:$BF$125,COLUMN()-1,FALSE)</f>
        <v>0</v>
      </c>
      <c r="N11" s="16">
        <f>VLOOKUP("0",'[1]Ark1'!$B$3:$BF$125,COLUMN()-1,FALSE)</f>
        <v>0</v>
      </c>
      <c r="O11" s="16">
        <f>VLOOKUP("0",'[1]Ark1'!$B$3:$BF$125,COLUMN()-1,FALSE)</f>
        <v>0</v>
      </c>
      <c r="P11" s="16">
        <f>VLOOKUP("0",'[1]Ark1'!$B$3:$BF$125,COLUMN()-1,FALSE)</f>
        <v>0</v>
      </c>
      <c r="Q11" s="16">
        <f>VLOOKUP("0",'[1]Ark1'!$B$3:$BF$125,COLUMN()-1,FALSE)</f>
        <v>0</v>
      </c>
      <c r="R11" s="17">
        <f t="shared" si="0"/>
        <v>-1058.4510058333333</v>
      </c>
    </row>
    <row r="12" spans="2:18" ht="11.25">
      <c r="B12" s="9" t="s">
        <v>44</v>
      </c>
      <c r="C12" s="8"/>
      <c r="D12" s="7"/>
      <c r="E12" s="5">
        <f>+E10+E13-E11</f>
        <v>48017.14752</v>
      </c>
      <c r="F12" s="5">
        <f aca="true" t="shared" si="1" ref="F12:Q12">+F10+E12</f>
        <v>48019.14752</v>
      </c>
      <c r="G12" s="5">
        <f t="shared" si="1"/>
        <v>48022.14752</v>
      </c>
      <c r="H12" s="5">
        <f t="shared" si="1"/>
        <v>48026.14752</v>
      </c>
      <c r="I12" s="5">
        <f t="shared" si="1"/>
        <v>48031.14752</v>
      </c>
      <c r="J12" s="5">
        <f t="shared" si="1"/>
        <v>48037.14752</v>
      </c>
      <c r="K12" s="5">
        <f t="shared" si="1"/>
        <v>48044.14752</v>
      </c>
      <c r="L12" s="5">
        <f t="shared" si="1"/>
        <v>48052.14752</v>
      </c>
      <c r="M12" s="5">
        <f t="shared" si="1"/>
        <v>48061.14752</v>
      </c>
      <c r="N12" s="5">
        <f t="shared" si="1"/>
        <v>48071.14752</v>
      </c>
      <c r="O12" s="5">
        <f t="shared" si="1"/>
        <v>48071.14752</v>
      </c>
      <c r="P12" s="5">
        <f t="shared" si="1"/>
        <v>48071.14752</v>
      </c>
      <c r="Q12" s="5">
        <f t="shared" si="1"/>
        <v>48071.14752</v>
      </c>
      <c r="R12" s="17">
        <f t="shared" si="0"/>
        <v>48043.64752</v>
      </c>
    </row>
    <row r="13" spans="2:18" ht="11.25">
      <c r="B13" s="9" t="s">
        <v>45</v>
      </c>
      <c r="C13" s="8"/>
      <c r="D13" s="7"/>
      <c r="E13" s="20">
        <f>VLOOKUP("0",'[1]Ark1'!$B$3:$BF$125,COLUMN()+25,FALSE)</f>
        <v>38004.85613</v>
      </c>
      <c r="F13" s="20">
        <f>VLOOKUP("0",'[1]Ark1'!$B$3:$BF$125,COLUMN()+25,FALSE)</f>
        <v>32067.43595</v>
      </c>
      <c r="G13" s="20">
        <f>VLOOKUP("0",'[1]Ark1'!$B$3:$BF$125,COLUMN()+25,FALSE)</f>
        <v>35314.73545</v>
      </c>
      <c r="H13" s="20">
        <f>VLOOKUP("0",'[1]Ark1'!$B$3:$BF$125,COLUMN()+25,FALSE)</f>
        <v>35314.73545</v>
      </c>
      <c r="I13" s="20">
        <f>VLOOKUP("0",'[1]Ark1'!$B$3:$BF$125,COLUMN()+25,FALSE)</f>
        <v>35314.73545</v>
      </c>
      <c r="J13" s="20">
        <f>VLOOKUP("0",'[1]Ark1'!$B$3:$BF$125,COLUMN()+25,FALSE)</f>
        <v>35314.73545</v>
      </c>
      <c r="K13" s="20">
        <f>VLOOKUP("0",'[1]Ark1'!$B$3:$BF$125,COLUMN()+25,FALSE)</f>
        <v>35314.73545</v>
      </c>
      <c r="L13" s="20">
        <f>VLOOKUP("0",'[1]Ark1'!$B$3:$BF$125,COLUMN()+25,FALSE)</f>
        <v>35314.73545</v>
      </c>
      <c r="M13" s="20">
        <f>VLOOKUP("0",'[1]Ark1'!$B$3:$BF$125,COLUMN()+25,FALSE)</f>
        <v>35314.73545</v>
      </c>
      <c r="N13" s="20">
        <f>VLOOKUP("0",'[1]Ark1'!$B$3:$BF$125,COLUMN()+25,FALSE)</f>
        <v>35314.73545</v>
      </c>
      <c r="O13" s="20">
        <f>VLOOKUP("0",'[1]Ark1'!$B$3:$BF$125,COLUMN()+25,FALSE)</f>
        <v>35314.73545</v>
      </c>
      <c r="P13" s="20">
        <f>VLOOKUP("0",'[1]Ark1'!$B$3:$BF$125,COLUMN()+25,FALSE)</f>
        <v>35314.73545</v>
      </c>
      <c r="Q13" s="20">
        <f>VLOOKUP("0",'[1]Ark1'!$B$3:$BF$125,COLUMN()+25,FALSE)</f>
        <v>35314.73545</v>
      </c>
      <c r="R13" s="17">
        <f t="shared" si="0"/>
        <v>35268.30388166666</v>
      </c>
    </row>
    <row r="14" spans="2:18" ht="11.25">
      <c r="B14" s="6" t="s">
        <v>62</v>
      </c>
      <c r="C14" s="6"/>
      <c r="D14" s="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47" spans="8:12" ht="12.75">
      <c r="H47" s="10" t="s">
        <v>23</v>
      </c>
      <c r="I47" s="11"/>
      <c r="J47" s="11"/>
      <c r="K47" s="11"/>
      <c r="L47" s="12"/>
    </row>
    <row r="48" spans="8:12" ht="12.75">
      <c r="H48" s="2"/>
      <c r="I48" s="3"/>
      <c r="J48" s="3"/>
      <c r="K48" s="3"/>
      <c r="L48" s="3"/>
    </row>
    <row r="50" spans="2:18" ht="11.25">
      <c r="B50" s="9"/>
      <c r="C50" s="8"/>
      <c r="D50" s="7"/>
      <c r="E50" s="4" t="s">
        <v>0</v>
      </c>
      <c r="F50" s="4" t="s">
        <v>1</v>
      </c>
      <c r="G50" s="4" t="s">
        <v>2</v>
      </c>
      <c r="H50" s="4" t="s">
        <v>3</v>
      </c>
      <c r="I50" s="4" t="s">
        <v>4</v>
      </c>
      <c r="J50" s="4" t="s">
        <v>5</v>
      </c>
      <c r="K50" s="4" t="s">
        <v>6</v>
      </c>
      <c r="L50" s="4" t="s">
        <v>7</v>
      </c>
      <c r="M50" s="4" t="s">
        <v>8</v>
      </c>
      <c r="N50" s="4" t="s">
        <v>9</v>
      </c>
      <c r="O50" s="4" t="s">
        <v>10</v>
      </c>
      <c r="P50" s="4" t="s">
        <v>11</v>
      </c>
      <c r="Q50" s="4"/>
      <c r="R50" s="4" t="s">
        <v>24</v>
      </c>
    </row>
    <row r="51" spans="2:18" ht="11.25">
      <c r="B51" s="9" t="s">
        <v>47</v>
      </c>
      <c r="C51" s="8">
        <v>2001</v>
      </c>
      <c r="D51" s="7"/>
      <c r="E51" s="5">
        <f>'[2]Ark1'!$B$2</f>
        <v>330</v>
      </c>
      <c r="F51" s="5">
        <f>'[2]Ark1'!$C$2</f>
        <v>337</v>
      </c>
      <c r="G51" s="5">
        <f>'[2]Ark1'!$D$2</f>
        <v>320</v>
      </c>
      <c r="H51" s="5">
        <f>'[2]Ark1'!$E$2</f>
        <v>290</v>
      </c>
      <c r="I51" s="5">
        <f>'[2]Ark1'!$F$2</f>
        <v>155</v>
      </c>
      <c r="J51" s="5">
        <f>'[2]Ark1'!$G$2</f>
        <v>95</v>
      </c>
      <c r="K51" s="5">
        <f>'[2]Ark1'!$H$2</f>
        <v>47</v>
      </c>
      <c r="L51" s="5">
        <f>'[2]Ark1'!$I$2</f>
        <v>74</v>
      </c>
      <c r="M51" s="5">
        <f>'[2]Ark1'!$J$2</f>
        <v>87</v>
      </c>
      <c r="N51" s="5">
        <f>'[2]Ark1'!$K$2</f>
        <v>123</v>
      </c>
      <c r="O51" s="5">
        <f>'[2]Ark1'!$L$2</f>
        <v>149</v>
      </c>
      <c r="P51" s="5">
        <f>'[2]Ark1'!$M$2</f>
        <v>139</v>
      </c>
      <c r="Q51" s="15"/>
      <c r="R51" s="17">
        <f aca="true" t="shared" si="2" ref="R51:R56">SUM(AVERAGE(AVERAGE(E51:P51)))</f>
        <v>178.83333333333334</v>
      </c>
    </row>
    <row r="52" spans="2:18" ht="11.25">
      <c r="B52" s="9" t="s">
        <v>47</v>
      </c>
      <c r="C52" s="8">
        <v>2002</v>
      </c>
      <c r="D52" s="7"/>
      <c r="E52" s="5">
        <f>'[2]Ark1'!$B$3</f>
        <v>245</v>
      </c>
      <c r="F52" s="5">
        <f>'[2]Ark1'!$C$3</f>
        <v>186</v>
      </c>
      <c r="G52" s="5">
        <f>'[2]Ark1'!$D$3</f>
        <v>260</v>
      </c>
      <c r="H52" s="5">
        <f>'[2]Ark1'!$E$3</f>
        <v>305</v>
      </c>
      <c r="I52" s="5">
        <f>'[2]Ark1'!$F$3</f>
        <v>156</v>
      </c>
      <c r="J52" s="5">
        <f>'[2]Ark1'!$G$3</f>
        <v>123</v>
      </c>
      <c r="K52" s="5">
        <f>'[2]Ark1'!$H$3</f>
        <v>74</v>
      </c>
      <c r="L52" s="5">
        <f>'[2]Ark1'!$I$3</f>
        <v>113</v>
      </c>
      <c r="M52" s="5">
        <f>'[2]Ark1'!$J$3</f>
        <v>122</v>
      </c>
      <c r="N52" s="5">
        <f>'[2]Ark1'!$K$3</f>
        <v>158</v>
      </c>
      <c r="O52" s="5">
        <f>'[2]Ark1'!$L$3</f>
        <v>183</v>
      </c>
      <c r="P52" s="5">
        <f>'[2]Ark1'!$M$3</f>
        <v>285</v>
      </c>
      <c r="Q52" s="15"/>
      <c r="R52" s="17">
        <f t="shared" si="2"/>
        <v>184.16666666666666</v>
      </c>
    </row>
    <row r="53" spans="2:18" ht="11.25">
      <c r="B53" s="9" t="s">
        <v>47</v>
      </c>
      <c r="C53" s="8">
        <v>2003</v>
      </c>
      <c r="D53" s="7"/>
      <c r="E53" s="16">
        <f>'[2]Ark1'!$B$4</f>
        <v>210</v>
      </c>
      <c r="F53" s="16">
        <f>'[2]Ark1'!$C$4</f>
        <v>200</v>
      </c>
      <c r="G53" s="16">
        <f>'[2]Ark1'!$D$4</f>
        <v>199</v>
      </c>
      <c r="H53" s="16">
        <f>'[2]Ark1'!$E$4</f>
        <v>0</v>
      </c>
      <c r="I53" s="16">
        <f>'[2]Ark1'!$F$4</f>
        <v>0</v>
      </c>
      <c r="J53" s="16">
        <f>'[2]Ark1'!$G$4</f>
        <v>0</v>
      </c>
      <c r="K53" s="16">
        <f>'[2]Ark1'!$H$4</f>
        <v>0</v>
      </c>
      <c r="L53" s="16">
        <f>'[2]Ark1'!$I$4</f>
        <v>0</v>
      </c>
      <c r="M53" s="16">
        <f>'[2]Ark1'!$J$4</f>
        <v>0</v>
      </c>
      <c r="N53" s="16">
        <f>'[2]Ark1'!$K$4</f>
        <v>0</v>
      </c>
      <c r="O53" s="16">
        <f>'[2]Ark1'!$L$4</f>
        <v>0</v>
      </c>
      <c r="P53" s="16">
        <f>'[2]Ark1'!$M$4</f>
        <v>0</v>
      </c>
      <c r="Q53" s="15"/>
      <c r="R53" s="17">
        <f t="shared" si="2"/>
        <v>50.75</v>
      </c>
    </row>
    <row r="54" spans="2:18" ht="11.25">
      <c r="B54" s="9" t="s">
        <v>46</v>
      </c>
      <c r="C54" s="8">
        <v>2001</v>
      </c>
      <c r="D54" s="7"/>
      <c r="E54" s="5">
        <f>'[2]Ark1'!$B$5</f>
        <v>35</v>
      </c>
      <c r="F54" s="5">
        <f>'[2]Ark1'!$C$5</f>
        <v>7</v>
      </c>
      <c r="G54" s="5">
        <f>'[2]Ark1'!$D$5</f>
        <v>32</v>
      </c>
      <c r="H54" s="5">
        <f>'[2]Ark1'!$E$5</f>
        <v>19</v>
      </c>
      <c r="I54" s="5">
        <f>'[2]Ark1'!$F$5</f>
        <v>17</v>
      </c>
      <c r="J54" s="5">
        <f>'[2]Ark1'!$G$5</f>
        <v>12</v>
      </c>
      <c r="K54" s="5">
        <f>'[2]Ark1'!$H$5</f>
        <v>4</v>
      </c>
      <c r="L54" s="5">
        <f>'[2]Ark1'!$I$5</f>
        <v>0</v>
      </c>
      <c r="M54" s="5">
        <f>'[2]Ark1'!$J$5</f>
        <v>16</v>
      </c>
      <c r="N54" s="5">
        <f>'[2]Ark1'!$K$5</f>
        <v>10</v>
      </c>
      <c r="O54" s="5">
        <f>'[2]Ark1'!$L$5</f>
        <v>15</v>
      </c>
      <c r="P54" s="5">
        <f>'[2]Ark1'!$M$5</f>
        <v>9</v>
      </c>
      <c r="Q54" s="15"/>
      <c r="R54" s="17">
        <f t="shared" si="2"/>
        <v>14.666666666666666</v>
      </c>
    </row>
    <row r="55" spans="2:18" ht="11.25">
      <c r="B55" s="9" t="s">
        <v>46</v>
      </c>
      <c r="C55" s="8">
        <v>2002</v>
      </c>
      <c r="D55" s="7"/>
      <c r="E55" s="5">
        <f>'[2]Ark1'!$B$6</f>
        <v>25</v>
      </c>
      <c r="F55" s="5">
        <f>'[2]Ark1'!$C$6</f>
        <v>18</v>
      </c>
      <c r="G55" s="5">
        <f>'[2]Ark1'!$D$6</f>
        <v>22</v>
      </c>
      <c r="H55" s="5">
        <f>'[2]Ark1'!$E$6</f>
        <v>26</v>
      </c>
      <c r="I55" s="5">
        <f>'[2]Ark1'!$F$6</f>
        <v>9</v>
      </c>
      <c r="J55" s="5">
        <f>'[2]Ark1'!$G$6</f>
        <v>6</v>
      </c>
      <c r="K55" s="5">
        <f>'[2]Ark1'!$H$6</f>
        <v>4</v>
      </c>
      <c r="L55" s="5">
        <f>'[2]Ark1'!$I$6</f>
        <v>5</v>
      </c>
      <c r="M55" s="5">
        <f>'[2]Ark1'!$J$6</f>
        <v>10</v>
      </c>
      <c r="N55" s="5">
        <f>'[2]Ark1'!$K$6</f>
        <v>18</v>
      </c>
      <c r="O55" s="5">
        <f>'[2]Ark1'!$L$6</f>
        <v>8</v>
      </c>
      <c r="P55" s="5">
        <f>'[2]Ark1'!$M$6</f>
        <v>5</v>
      </c>
      <c r="Q55" s="15"/>
      <c r="R55" s="17">
        <f t="shared" si="2"/>
        <v>13</v>
      </c>
    </row>
    <row r="56" spans="2:18" ht="11.25">
      <c r="B56" s="9" t="s">
        <v>46</v>
      </c>
      <c r="C56" s="8">
        <v>2003</v>
      </c>
      <c r="D56" s="7"/>
      <c r="E56" s="16">
        <f>'[2]Ark1'!$B$7</f>
        <v>19</v>
      </c>
      <c r="F56" s="16">
        <f>'[2]Ark1'!$C$7</f>
        <v>17</v>
      </c>
      <c r="G56" s="16">
        <f>'[2]Ark1'!$D$7</f>
        <v>16</v>
      </c>
      <c r="H56" s="16">
        <f>'[2]Ark1'!$E$7</f>
        <v>0</v>
      </c>
      <c r="I56" s="16">
        <f>'[2]Ark1'!$F$7</f>
        <v>0</v>
      </c>
      <c r="J56" s="16">
        <f>'[2]Ark1'!$G$7</f>
        <v>0</v>
      </c>
      <c r="K56" s="16">
        <f>'[2]Ark1'!$H$7</f>
        <v>0</v>
      </c>
      <c r="L56" s="16">
        <f>'[2]Ark1'!$I$7</f>
        <v>0</v>
      </c>
      <c r="M56" s="16">
        <f>'[2]Ark1'!$J$7</f>
        <v>0</v>
      </c>
      <c r="N56" s="16">
        <f>'[2]Ark1'!$K$7</f>
        <v>0</v>
      </c>
      <c r="O56" s="16">
        <f>'[2]Ark1'!$L$7</f>
        <v>0</v>
      </c>
      <c r="P56" s="16">
        <f>'[2]Ark1'!$M$7</f>
        <v>0</v>
      </c>
      <c r="Q56" s="15"/>
      <c r="R56" s="17">
        <f t="shared" si="2"/>
        <v>4.333333333333333</v>
      </c>
    </row>
    <row r="80" ht="11.25">
      <c r="B80" s="1" t="s">
        <v>31</v>
      </c>
    </row>
    <row r="82" ht="11.25">
      <c r="B82" s="1" t="str">
        <f>VLOOKUP("Tidspunkt",'[4]Ark1'!$A$1:$D$130,4,FALSE)</f>
        <v>15-05-2003 15:43:32</v>
      </c>
    </row>
  </sheetData>
  <conditionalFormatting sqref="Q56">
    <cfRule type="cellIs" priority="1" dxfId="0" operator="greaterThan" stopIfTrue="1">
      <formula>Q55+5%</formula>
    </cfRule>
  </conditionalFormatting>
  <printOptions/>
  <pageMargins left="0.1968503937007874" right="0.1968503937007874" top="0.3937007874015748" bottom="0.3937007874015748" header="0" footer="0"/>
  <pageSetup horizontalDpi="600" verticalDpi="6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T65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18" width="6.7109375" style="1" customWidth="1"/>
    <col min="19" max="19" width="1.7109375" style="1" customWidth="1"/>
    <col min="20" max="16384" width="9.140625" style="1" customWidth="1"/>
  </cols>
  <sheetData>
    <row r="1" spans="3:4" ht="11.25">
      <c r="C1" s="3"/>
      <c r="D1" s="3"/>
    </row>
    <row r="2" spans="3:4" ht="11.25">
      <c r="C2" s="3"/>
      <c r="D2" s="3"/>
    </row>
    <row r="3" ht="11.25">
      <c r="B3" s="1" t="str">
        <f>VLOOKUP("Kommune",'[4]Ark1'!$A$1:$D$207,4,FALSE)</f>
        <v>Test Kommuneat</v>
      </c>
    </row>
    <row r="4" spans="2:12" ht="12.75">
      <c r="B4" s="22">
        <f>'[4]Ark1'!$D$1</f>
        <v>2003</v>
      </c>
      <c r="C4" s="22" t="str">
        <f>'[4]Ark1'!$A$1</f>
        <v>Måned 04</v>
      </c>
      <c r="H4" s="10" t="s">
        <v>33</v>
      </c>
      <c r="I4" s="11"/>
      <c r="J4" s="11"/>
      <c r="K4" s="11"/>
      <c r="L4" s="12" t="s">
        <v>22</v>
      </c>
    </row>
    <row r="5" spans="8:12" ht="12.75">
      <c r="H5" s="2"/>
      <c r="I5" s="3"/>
      <c r="J5" s="3"/>
      <c r="K5" s="3"/>
      <c r="L5" s="3"/>
    </row>
    <row r="7" spans="2:18" ht="11.25">
      <c r="B7" s="9"/>
      <c r="C7" s="8"/>
      <c r="D7" s="7"/>
      <c r="E7" s="4" t="s">
        <v>0</v>
      </c>
      <c r="F7" s="4" t="s">
        <v>1</v>
      </c>
      <c r="G7" s="4" t="s">
        <v>2</v>
      </c>
      <c r="H7" s="4" t="s">
        <v>3</v>
      </c>
      <c r="I7" s="4" t="s">
        <v>4</v>
      </c>
      <c r="J7" s="4" t="s">
        <v>5</v>
      </c>
      <c r="K7" s="4" t="s">
        <v>6</v>
      </c>
      <c r="L7" s="4" t="s">
        <v>7</v>
      </c>
      <c r="M7" s="4" t="s">
        <v>8</v>
      </c>
      <c r="N7" s="4" t="s">
        <v>9</v>
      </c>
      <c r="O7" s="4" t="s">
        <v>10</v>
      </c>
      <c r="P7" s="4" t="s">
        <v>11</v>
      </c>
      <c r="Q7" s="4" t="s">
        <v>13</v>
      </c>
      <c r="R7" s="4" t="s">
        <v>36</v>
      </c>
    </row>
    <row r="8" spans="2:18" ht="11.25">
      <c r="B8" s="9" t="s">
        <v>15</v>
      </c>
      <c r="C8" s="8"/>
      <c r="D8" s="7"/>
      <c r="E8" s="5">
        <v>21311</v>
      </c>
      <c r="F8" s="5">
        <v>25711</v>
      </c>
      <c r="G8" s="5">
        <v>23143</v>
      </c>
      <c r="H8" s="5">
        <v>26153</v>
      </c>
      <c r="I8" s="5">
        <v>30734</v>
      </c>
      <c r="J8" s="5">
        <v>32196</v>
      </c>
      <c r="K8" s="5">
        <v>34206</v>
      </c>
      <c r="L8" s="5">
        <v>29464</v>
      </c>
      <c r="M8" s="5">
        <v>32565</v>
      </c>
      <c r="N8" s="5">
        <v>27148</v>
      </c>
      <c r="O8" s="5">
        <v>29671</v>
      </c>
      <c r="P8" s="5">
        <v>24067</v>
      </c>
      <c r="Q8" s="15">
        <v>25104</v>
      </c>
      <c r="R8" s="17">
        <f>SUM(AVERAGE(E8:P8))</f>
        <v>28030.75</v>
      </c>
    </row>
    <row r="9" spans="2:18" ht="11.25">
      <c r="B9" s="9" t="s">
        <v>41</v>
      </c>
      <c r="C9" s="8"/>
      <c r="D9" s="7"/>
      <c r="E9" s="5">
        <v>25763</v>
      </c>
      <c r="F9" s="5">
        <v>29296</v>
      </c>
      <c r="G9" s="5">
        <v>24945</v>
      </c>
      <c r="H9" s="5">
        <v>22835</v>
      </c>
      <c r="I9" s="5">
        <v>24650</v>
      </c>
      <c r="J9" s="5">
        <v>28066</v>
      </c>
      <c r="K9" s="5">
        <v>19210</v>
      </c>
      <c r="L9" s="5">
        <v>20857</v>
      </c>
      <c r="M9" s="5">
        <v>29385</v>
      </c>
      <c r="N9" s="5">
        <v>32608</v>
      </c>
      <c r="O9" s="5">
        <v>26932</v>
      </c>
      <c r="P9" s="5">
        <v>32836</v>
      </c>
      <c r="Q9" s="15">
        <v>26818</v>
      </c>
      <c r="R9" s="17">
        <f>SUM(AVERAGE(E9:P9))</f>
        <v>26448.583333333332</v>
      </c>
    </row>
    <row r="10" spans="2:18" ht="11.25">
      <c r="B10" s="9" t="s">
        <v>42</v>
      </c>
      <c r="C10" s="8"/>
      <c r="D10" s="7"/>
      <c r="E10" s="5">
        <f>'[3]2003'!$C$5</f>
        <v>14106.667590000001</v>
      </c>
      <c r="F10" s="5">
        <f>'[3]2003'!$D$5</f>
        <v>7319.667590000001</v>
      </c>
      <c r="G10" s="5">
        <f>'[3]2003'!$E$5</f>
        <v>-580.3324099999991</v>
      </c>
      <c r="H10" s="5">
        <f>'[3]2003'!$F$5</f>
        <v>-2071.332409999999</v>
      </c>
      <c r="I10" s="5">
        <f>'[3]2003'!$G$5</f>
        <v>-7909.332409999999</v>
      </c>
      <c r="J10" s="5">
        <f>'[3]2003'!$H$5</f>
        <v>-8530.332409999999</v>
      </c>
      <c r="K10" s="5">
        <f>'[3]2003'!$I$5</f>
        <v>-12310.332409999999</v>
      </c>
      <c r="L10" s="5">
        <f>'[3]2003'!$J$5</f>
        <v>-5547.332409999999</v>
      </c>
      <c r="M10" s="5">
        <f>'[3]2003'!$K$5</f>
        <v>-4747.332409999999</v>
      </c>
      <c r="N10" s="5">
        <f>'[3]2003'!$L$5</f>
        <v>2505.667590000001</v>
      </c>
      <c r="O10" s="5">
        <f>'[3]2003'!$M$5</f>
        <v>1233.667590000001</v>
      </c>
      <c r="P10" s="5">
        <f>'[3]2003'!$N$5</f>
        <v>-169.33240999999907</v>
      </c>
      <c r="Q10" s="5">
        <f>'[3]2003'!$O$5</f>
        <v>12499.667590000001</v>
      </c>
      <c r="R10" s="17">
        <f>SUM(AVERAGE(E10:P10))</f>
        <v>-1391.6657433333323</v>
      </c>
    </row>
    <row r="11" spans="2:18" ht="11.25">
      <c r="B11" s="9" t="s">
        <v>43</v>
      </c>
      <c r="C11" s="8"/>
      <c r="D11" s="7"/>
      <c r="E11" s="5">
        <f>VLOOKUP("90",'[4]Ark1'!$B$3:$BF$125,COLUMN()+25,FALSE)</f>
        <v>-1766.73952</v>
      </c>
      <c r="F11" s="5">
        <f>VLOOKUP("90",'[4]Ark1'!$B$3:$BF$125,COLUMN()+25,FALSE)</f>
        <v>-1945.36074</v>
      </c>
      <c r="G11" s="5">
        <f>VLOOKUP("90",'[4]Ark1'!$B$3:$BF$125,COLUMN()+25,FALSE)</f>
        <v>984.14139</v>
      </c>
      <c r="H11" s="5">
        <f>VLOOKUP("90",'[4]Ark1'!$B$3:$BF$125,COLUMN()+25,FALSE)</f>
        <v>984.14139</v>
      </c>
      <c r="I11" s="5">
        <f>VLOOKUP("90",'[4]Ark1'!$B$3:$BF$125,COLUMN()+25,FALSE)</f>
        <v>984.14139</v>
      </c>
      <c r="J11" s="5">
        <f>VLOOKUP("90",'[4]Ark1'!$B$3:$BF$125,COLUMN()+25,FALSE)</f>
        <v>984.14139</v>
      </c>
      <c r="K11" s="5">
        <f>VLOOKUP("90",'[4]Ark1'!$B$3:$BF$125,COLUMN()+25,FALSE)</f>
        <v>984.14139</v>
      </c>
      <c r="L11" s="5">
        <f>VLOOKUP("90",'[4]Ark1'!$B$3:$BF$125,COLUMN()+25,FALSE)</f>
        <v>984.14139</v>
      </c>
      <c r="M11" s="5">
        <f>VLOOKUP("90",'[4]Ark1'!$B$3:$BF$125,COLUMN()+25,FALSE)</f>
        <v>984.14139</v>
      </c>
      <c r="N11" s="5">
        <f>VLOOKUP("90",'[4]Ark1'!$B$3:$BF$125,COLUMN()+25,FALSE)</f>
        <v>984.14139</v>
      </c>
      <c r="O11" s="5">
        <f>VLOOKUP("90",'[4]Ark1'!$B$3:$BF$125,COLUMN()+25,FALSE)</f>
        <v>984.14139</v>
      </c>
      <c r="P11" s="5">
        <f>VLOOKUP("90",'[4]Ark1'!$B$3:$BF$125,COLUMN()+25,FALSE)</f>
        <v>984.14139</v>
      </c>
      <c r="Q11" s="5">
        <f>VLOOKUP("90",'[4]Ark1'!$B$3:$BF$125,COLUMN()+25,FALSE)</f>
        <v>984.14139</v>
      </c>
      <c r="R11" s="17">
        <f>SUM(AVERAGE(E11:P11))</f>
        <v>510.77613666666656</v>
      </c>
    </row>
    <row r="12" spans="2:18" ht="11.25">
      <c r="B12" s="9" t="s">
        <v>34</v>
      </c>
      <c r="C12" s="8"/>
      <c r="D12" s="7"/>
      <c r="E12" s="5">
        <f>Totaler!R10*5%</f>
        <v>2971.55</v>
      </c>
      <c r="F12" s="5">
        <f>E12</f>
        <v>2971.55</v>
      </c>
      <c r="G12" s="5">
        <f aca="true" t="shared" si="0" ref="G12:P12">F12</f>
        <v>2971.55</v>
      </c>
      <c r="H12" s="5">
        <f t="shared" si="0"/>
        <v>2971.55</v>
      </c>
      <c r="I12" s="5">
        <f t="shared" si="0"/>
        <v>2971.55</v>
      </c>
      <c r="J12" s="5">
        <f t="shared" si="0"/>
        <v>2971.55</v>
      </c>
      <c r="K12" s="5">
        <f t="shared" si="0"/>
        <v>2971.55</v>
      </c>
      <c r="L12" s="5">
        <f t="shared" si="0"/>
        <v>2971.55</v>
      </c>
      <c r="M12" s="5">
        <f t="shared" si="0"/>
        <v>2971.55</v>
      </c>
      <c r="N12" s="5">
        <f t="shared" si="0"/>
        <v>2971.55</v>
      </c>
      <c r="O12" s="5">
        <f t="shared" si="0"/>
        <v>2971.55</v>
      </c>
      <c r="P12" s="5">
        <f t="shared" si="0"/>
        <v>2971.55</v>
      </c>
      <c r="Q12" s="15"/>
      <c r="R12" s="15"/>
    </row>
    <row r="13" spans="2:20" ht="11.25">
      <c r="B13" s="9" t="s">
        <v>35</v>
      </c>
      <c r="C13" s="8"/>
      <c r="D13" s="7"/>
      <c r="E13" s="5">
        <f>2*E12</f>
        <v>5943.1</v>
      </c>
      <c r="F13" s="5">
        <f>E13</f>
        <v>5943.1</v>
      </c>
      <c r="G13" s="5">
        <f aca="true" t="shared" si="1" ref="G13:P13">F13</f>
        <v>5943.1</v>
      </c>
      <c r="H13" s="5">
        <f t="shared" si="1"/>
        <v>5943.1</v>
      </c>
      <c r="I13" s="5">
        <f t="shared" si="1"/>
        <v>5943.1</v>
      </c>
      <c r="J13" s="5">
        <f t="shared" si="1"/>
        <v>5943.1</v>
      </c>
      <c r="K13" s="5">
        <f t="shared" si="1"/>
        <v>5943.1</v>
      </c>
      <c r="L13" s="5">
        <f t="shared" si="1"/>
        <v>5943.1</v>
      </c>
      <c r="M13" s="5">
        <f t="shared" si="1"/>
        <v>5943.1</v>
      </c>
      <c r="N13" s="5">
        <f t="shared" si="1"/>
        <v>5943.1</v>
      </c>
      <c r="O13" s="5">
        <f t="shared" si="1"/>
        <v>5943.1</v>
      </c>
      <c r="P13" s="5">
        <f t="shared" si="1"/>
        <v>5943.1</v>
      </c>
      <c r="Q13" s="15"/>
      <c r="R13" s="15"/>
      <c r="T13" s="1" t="s">
        <v>40</v>
      </c>
    </row>
    <row r="14" spans="2:18" ht="11.25">
      <c r="B14" s="6"/>
      <c r="C14" s="6"/>
      <c r="D14" s="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60" ht="11.25">
      <c r="B60" s="1" t="s">
        <v>37</v>
      </c>
    </row>
    <row r="63" spans="2:15" ht="11.25">
      <c r="B63" s="1" t="s">
        <v>63</v>
      </c>
      <c r="N63" s="3"/>
      <c r="O63" s="3"/>
    </row>
    <row r="64" spans="14:15" ht="11.25">
      <c r="N64" s="3"/>
      <c r="O64" s="3"/>
    </row>
    <row r="65" spans="2:14" ht="11.25">
      <c r="B65" s="1" t="str">
        <f>VLOOKUP("Tidspunkt",'[4]Ark1'!$A$1:$D$130,4,FALSE)</f>
        <v>15-05-2003 15:43:32</v>
      </c>
      <c r="N65" s="19"/>
    </row>
  </sheetData>
  <conditionalFormatting sqref="Q13">
    <cfRule type="cellIs" priority="1" dxfId="0" operator="greaterThan" stopIfTrue="1">
      <formula>Q12+5%</formula>
    </cfRule>
  </conditionalFormatting>
  <conditionalFormatting sqref="E11:Q11">
    <cfRule type="cellIs" priority="2" dxfId="0" operator="lessThan" stopIfTrue="1">
      <formula>$M$12</formula>
    </cfRule>
  </conditionalFormatting>
  <printOptions/>
  <pageMargins left="0.1968503937007874" right="0.1968503937007874" top="0.3937007874015748" bottom="0.3937007874015748" header="0" footer="0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74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16" width="6.7109375" style="1" customWidth="1"/>
    <col min="17" max="17" width="6.8515625" style="1" customWidth="1"/>
    <col min="18" max="18" width="7.140625" style="1" customWidth="1"/>
    <col min="19" max="19" width="1.7109375" style="1" customWidth="1"/>
    <col min="20" max="16384" width="9.140625" style="1" customWidth="1"/>
  </cols>
  <sheetData>
    <row r="1" spans="2:3" ht="11.25">
      <c r="B1" s="3"/>
      <c r="C1" s="3"/>
    </row>
    <row r="2" spans="2:3" ht="11.25">
      <c r="B2" s="3"/>
      <c r="C2" s="3"/>
    </row>
    <row r="3" ht="11.25">
      <c r="B3" s="1" t="str">
        <f>VLOOKUP("Kommune",'[4]Ark1'!$A$1:$D$207,4,FALSE)</f>
        <v>Test Kommuneat</v>
      </c>
    </row>
    <row r="4" spans="2:12" ht="12.75">
      <c r="B4" s="22">
        <f>'[4]Ark1'!$D$1</f>
        <v>2003</v>
      </c>
      <c r="C4" s="22" t="str">
        <f>'[4]Ark1'!$A$1</f>
        <v>Måned 04</v>
      </c>
      <c r="H4" s="10" t="s">
        <v>20</v>
      </c>
      <c r="I4" s="11"/>
      <c r="J4" s="11"/>
      <c r="K4" s="11"/>
      <c r="L4" s="26" t="s">
        <v>53</v>
      </c>
    </row>
    <row r="5" spans="8:12" ht="12.75">
      <c r="H5" s="2"/>
      <c r="I5" s="3"/>
      <c r="L5" s="3"/>
    </row>
    <row r="6" ht="11.25"/>
    <row r="7" spans="2:18" ht="11.25">
      <c r="B7" s="9"/>
      <c r="C7" s="8"/>
      <c r="D7" s="7"/>
      <c r="E7" s="4" t="s">
        <v>0</v>
      </c>
      <c r="F7" s="4" t="s">
        <v>1</v>
      </c>
      <c r="G7" s="4" t="s">
        <v>2</v>
      </c>
      <c r="H7" s="4" t="s">
        <v>3</v>
      </c>
      <c r="I7" s="4" t="s">
        <v>4</v>
      </c>
      <c r="J7" s="4" t="s">
        <v>5</v>
      </c>
      <c r="K7" s="4" t="s">
        <v>6</v>
      </c>
      <c r="L7" s="4" t="s">
        <v>7</v>
      </c>
      <c r="M7" s="4" t="s">
        <v>8</v>
      </c>
      <c r="N7" s="4" t="s">
        <v>9</v>
      </c>
      <c r="O7" s="4" t="s">
        <v>10</v>
      </c>
      <c r="P7" s="4" t="s">
        <v>11</v>
      </c>
      <c r="Q7" s="4" t="s">
        <v>13</v>
      </c>
      <c r="R7" s="4" t="s">
        <v>12</v>
      </c>
    </row>
    <row r="8" spans="2:18" ht="11.25">
      <c r="B8" s="9" t="s">
        <v>15</v>
      </c>
      <c r="C8" s="8"/>
      <c r="D8" s="7"/>
      <c r="E8" s="5">
        <v>9833</v>
      </c>
      <c r="F8" s="5">
        <v>8357</v>
      </c>
      <c r="G8" s="5">
        <v>13881</v>
      </c>
      <c r="H8" s="5">
        <v>15438</v>
      </c>
      <c r="I8" s="5">
        <v>14613</v>
      </c>
      <c r="J8" s="5">
        <v>16298</v>
      </c>
      <c r="K8" s="5">
        <v>12955</v>
      </c>
      <c r="L8" s="5">
        <v>20967</v>
      </c>
      <c r="M8" s="5">
        <v>13624</v>
      </c>
      <c r="N8" s="5">
        <v>21942</v>
      </c>
      <c r="O8" s="5">
        <v>12559</v>
      </c>
      <c r="P8" s="5">
        <v>13981</v>
      </c>
      <c r="Q8" s="5">
        <v>20004</v>
      </c>
      <c r="R8" s="17">
        <f>SUM(E8:Q8)</f>
        <v>194452</v>
      </c>
    </row>
    <row r="9" spans="2:18" ht="11.25">
      <c r="B9" s="9" t="s">
        <v>41</v>
      </c>
      <c r="C9" s="8"/>
      <c r="D9" s="7"/>
      <c r="E9" s="20">
        <v>9010</v>
      </c>
      <c r="F9" s="20">
        <v>12838</v>
      </c>
      <c r="G9" s="20">
        <v>15785</v>
      </c>
      <c r="H9" s="20">
        <v>14129</v>
      </c>
      <c r="I9" s="20">
        <v>14269</v>
      </c>
      <c r="J9" s="20">
        <v>14236</v>
      </c>
      <c r="K9" s="20">
        <v>14186</v>
      </c>
      <c r="L9" s="20">
        <v>17806</v>
      </c>
      <c r="M9" s="20">
        <v>16319</v>
      </c>
      <c r="N9" s="20">
        <v>16375</v>
      </c>
      <c r="O9" s="20">
        <v>17877</v>
      </c>
      <c r="P9" s="20">
        <v>16448</v>
      </c>
      <c r="Q9" s="20">
        <v>10112</v>
      </c>
      <c r="R9" s="17">
        <f>SUM(E9:Q9)</f>
        <v>189390</v>
      </c>
    </row>
    <row r="10" spans="2:18" ht="11.25">
      <c r="B10" s="9" t="s">
        <v>42</v>
      </c>
      <c r="C10" s="8"/>
      <c r="D10" s="7"/>
      <c r="E10" s="16">
        <f>-VLOOKUP($L$4,'[4]Ark1'!$B$3:$BF$125,COLUMN()+12,FALSE)</f>
        <v>2210</v>
      </c>
      <c r="F10" s="16">
        <f>-VLOOKUP($L$4,'[4]Ark1'!$B$3:$BF$125,COLUMN()+12,FALSE)</f>
        <v>3358</v>
      </c>
      <c r="G10" s="16">
        <f>-VLOOKUP($L$4,'[4]Ark1'!$B$3:$BF$125,COLUMN()+12,FALSE)</f>
        <v>4731</v>
      </c>
      <c r="H10" s="16">
        <f>-VLOOKUP($L$4,'[4]Ark1'!$B$3:$BF$125,COLUMN()+12,FALSE)</f>
        <v>4362</v>
      </c>
      <c r="I10" s="16">
        <f>-VLOOKUP($L$4,'[4]Ark1'!$B$3:$BF$125,COLUMN()+12,FALSE)</f>
        <v>4249</v>
      </c>
      <c r="J10" s="16">
        <f>-VLOOKUP($L$4,'[4]Ark1'!$B$3:$BF$125,COLUMN()+12,FALSE)</f>
        <v>4512</v>
      </c>
      <c r="K10" s="16">
        <f>-VLOOKUP($L$4,'[4]Ark1'!$B$3:$BF$125,COLUMN()+12,FALSE)</f>
        <v>4108</v>
      </c>
      <c r="L10" s="16">
        <f>-VLOOKUP($L$4,'[4]Ark1'!$B$3:$BF$125,COLUMN()+12,FALSE)</f>
        <v>5904</v>
      </c>
      <c r="M10" s="16">
        <f>-VLOOKUP($L$4,'[4]Ark1'!$B$3:$BF$125,COLUMN()+12,FALSE)</f>
        <v>5074</v>
      </c>
      <c r="N10" s="16">
        <f>-VLOOKUP($L$4,'[4]Ark1'!$B$3:$BF$125,COLUMN()+12,FALSE)</f>
        <v>5097</v>
      </c>
      <c r="O10" s="16">
        <f>-VLOOKUP($L$4,'[4]Ark1'!$B$3:$BF$125,COLUMN()+12,FALSE)</f>
        <v>4833</v>
      </c>
      <c r="P10" s="16">
        <f>-VLOOKUP($L$4,'[4]Ark1'!$B$3:$BF$125,COLUMN()+12,FALSE)</f>
        <v>4908</v>
      </c>
      <c r="Q10" s="16">
        <f>-VLOOKUP($L$4,'[4]Ark1'!$B$3:$BF$125,COLUMN()+12,FALSE)</f>
        <v>6244</v>
      </c>
      <c r="R10" s="17">
        <f>SUM(E10:Q10)</f>
        <v>59590</v>
      </c>
    </row>
    <row r="11" spans="2:18" ht="11.25">
      <c r="B11" s="9" t="s">
        <v>43</v>
      </c>
      <c r="C11" s="8"/>
      <c r="D11" s="7"/>
      <c r="E11" s="16">
        <f>-VLOOKUP($L$4,'[4]Ark1'!$B$3:$BF$125,COLUMN()-1,FALSE)</f>
        <v>2357.7799999999997</v>
      </c>
      <c r="F11" s="16">
        <f>-VLOOKUP($L$4,'[4]Ark1'!$B$3:$BF$125,COLUMN()-1,FALSE)</f>
        <v>4355.36576</v>
      </c>
      <c r="G11" s="16">
        <f>-VLOOKUP($L$4,'[4]Ark1'!$B$3:$BF$125,COLUMN()-1,FALSE)</f>
        <v>2467.402</v>
      </c>
      <c r="H11" s="16">
        <f>-VLOOKUP($L$4,'[4]Ark1'!$B$3:$BF$125,COLUMN()-1,FALSE)</f>
        <v>0</v>
      </c>
      <c r="I11" s="16">
        <f>-VLOOKUP($L$4,'[4]Ark1'!$B$3:$BF$125,COLUMN()-1,FALSE)</f>
        <v>0</v>
      </c>
      <c r="J11" s="16">
        <f>-VLOOKUP($L$4,'[4]Ark1'!$B$3:$BF$125,COLUMN()-1,FALSE)</f>
        <v>0</v>
      </c>
      <c r="K11" s="16">
        <f>-VLOOKUP($L$4,'[4]Ark1'!$B$3:$BF$125,COLUMN()-1,FALSE)</f>
        <v>0</v>
      </c>
      <c r="L11" s="16">
        <f>-VLOOKUP($L$4,'[4]Ark1'!$B$3:$BF$125,COLUMN()-1,FALSE)</f>
        <v>0</v>
      </c>
      <c r="M11" s="16">
        <f>-VLOOKUP($L$4,'[4]Ark1'!$B$3:$BF$125,COLUMN()-1,FALSE)</f>
        <v>0</v>
      </c>
      <c r="N11" s="16">
        <f>-VLOOKUP($L$4,'[4]Ark1'!$B$3:$BF$125,COLUMN()-1,FALSE)</f>
        <v>0</v>
      </c>
      <c r="O11" s="16">
        <f>-VLOOKUP($L$4,'[4]Ark1'!$B$3:$BF$125,COLUMN()-1,FALSE)</f>
        <v>0</v>
      </c>
      <c r="P11" s="16">
        <f>-VLOOKUP($L$4,'[4]Ark1'!$B$3:$BF$125,COLUMN()-1,FALSE)</f>
        <v>0</v>
      </c>
      <c r="Q11" s="16">
        <f>-VLOOKUP($L$4,'[4]Ark1'!$B$3:$BF$125,COLUMN()-1,FALSE)</f>
        <v>0</v>
      </c>
      <c r="R11" s="17">
        <f>SUM(E11:Q11)</f>
        <v>9180.54776</v>
      </c>
    </row>
    <row r="12" spans="2:18" ht="11.25">
      <c r="B12" s="9" t="s">
        <v>44</v>
      </c>
      <c r="C12" s="8"/>
      <c r="D12" s="7"/>
      <c r="E12" s="5">
        <f>+E10</f>
        <v>2210</v>
      </c>
      <c r="F12" s="5">
        <f aca="true" t="shared" si="0" ref="F12:Q13">+F10+E12</f>
        <v>5568</v>
      </c>
      <c r="G12" s="5">
        <f t="shared" si="0"/>
        <v>10299</v>
      </c>
      <c r="H12" s="5">
        <f t="shared" si="0"/>
        <v>14661</v>
      </c>
      <c r="I12" s="5">
        <f t="shared" si="0"/>
        <v>18910</v>
      </c>
      <c r="J12" s="5">
        <f t="shared" si="0"/>
        <v>23422</v>
      </c>
      <c r="K12" s="5">
        <f t="shared" si="0"/>
        <v>27530</v>
      </c>
      <c r="L12" s="5">
        <f t="shared" si="0"/>
        <v>33434</v>
      </c>
      <c r="M12" s="5">
        <f t="shared" si="0"/>
        <v>38508</v>
      </c>
      <c r="N12" s="5">
        <f t="shared" si="0"/>
        <v>43605</v>
      </c>
      <c r="O12" s="5">
        <f t="shared" si="0"/>
        <v>48438</v>
      </c>
      <c r="P12" s="5">
        <f t="shared" si="0"/>
        <v>53346</v>
      </c>
      <c r="Q12" s="5">
        <f t="shared" si="0"/>
        <v>59590</v>
      </c>
      <c r="R12" s="15"/>
    </row>
    <row r="13" spans="2:18" ht="11.25">
      <c r="B13" s="9" t="s">
        <v>45</v>
      </c>
      <c r="C13" s="8"/>
      <c r="D13" s="7"/>
      <c r="E13" s="5">
        <f>+E11</f>
        <v>2357.7799999999997</v>
      </c>
      <c r="F13" s="5">
        <f t="shared" si="0"/>
        <v>6713.145759999999</v>
      </c>
      <c r="G13" s="5">
        <f t="shared" si="0"/>
        <v>9180.54776</v>
      </c>
      <c r="H13" s="5">
        <f t="shared" si="0"/>
        <v>9180.54776</v>
      </c>
      <c r="I13" s="5">
        <f t="shared" si="0"/>
        <v>9180.54776</v>
      </c>
      <c r="J13" s="5">
        <f t="shared" si="0"/>
        <v>9180.54776</v>
      </c>
      <c r="K13" s="5">
        <f t="shared" si="0"/>
        <v>9180.54776</v>
      </c>
      <c r="L13" s="5">
        <f t="shared" si="0"/>
        <v>9180.54776</v>
      </c>
      <c r="M13" s="5">
        <f t="shared" si="0"/>
        <v>9180.54776</v>
      </c>
      <c r="N13" s="5">
        <f t="shared" si="0"/>
        <v>9180.54776</v>
      </c>
      <c r="O13" s="5">
        <f t="shared" si="0"/>
        <v>9180.54776</v>
      </c>
      <c r="P13" s="5">
        <f t="shared" si="0"/>
        <v>9180.54776</v>
      </c>
      <c r="Q13" s="5">
        <f t="shared" si="0"/>
        <v>9180.54776</v>
      </c>
      <c r="R13" s="15"/>
    </row>
    <row r="14" spans="2:18" ht="11.25">
      <c r="B14" s="6"/>
      <c r="C14" s="6"/>
      <c r="D14" s="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2.75">
      <c r="H61" s="2" t="s">
        <v>18</v>
      </c>
    </row>
    <row r="62" ht="11.25"/>
    <row r="63" ht="11.25"/>
    <row r="64" ht="11.25"/>
    <row r="65" spans="2:18" ht="11.25">
      <c r="B65" s="25" t="s">
        <v>48</v>
      </c>
      <c r="C65" s="4" t="s">
        <v>0</v>
      </c>
      <c r="D65" s="4" t="s">
        <v>1</v>
      </c>
      <c r="E65" s="4" t="s">
        <v>2</v>
      </c>
      <c r="F65" s="4" t="s">
        <v>3</v>
      </c>
      <c r="G65" s="4" t="s">
        <v>4</v>
      </c>
      <c r="H65" s="4" t="s">
        <v>5</v>
      </c>
      <c r="I65" s="4" t="s">
        <v>6</v>
      </c>
      <c r="J65" s="4" t="s">
        <v>7</v>
      </c>
      <c r="K65" s="4" t="s">
        <v>8</v>
      </c>
      <c r="L65" s="4" t="s">
        <v>9</v>
      </c>
      <c r="M65" s="4" t="s">
        <v>10</v>
      </c>
      <c r="N65" s="4" t="s">
        <v>11</v>
      </c>
      <c r="O65" s="4" t="s">
        <v>13</v>
      </c>
      <c r="P65" s="4" t="s">
        <v>17</v>
      </c>
      <c r="Q65" s="4" t="s">
        <v>16</v>
      </c>
      <c r="R65" s="4" t="s">
        <v>19</v>
      </c>
    </row>
    <row r="66" spans="2:18" ht="11.25">
      <c r="B66" s="25" t="s">
        <v>49</v>
      </c>
      <c r="C66" s="20">
        <f>-IF(ISNA(VLOOKUP($B66,'[4]Ark1'!$B$3:$BF$125,COLUMN()+1,FALSE)),0,VLOOKUP($B66,'[4]Ark1'!$B$3:$BF$125,COLUMN()+1,FALSE))</f>
        <v>0</v>
      </c>
      <c r="D66" s="20">
        <f>-IF(ISNA(VLOOKUP($B66,'[4]Ark1'!$B$3:$BF$125,COLUMN()+1,FALSE)),0,VLOOKUP($B66,'[4]Ark1'!$B$3:$BF$125,COLUMN()+1,FALSE))</f>
        <v>1423.984</v>
      </c>
      <c r="E66" s="20">
        <f>-IF(ISNA(VLOOKUP($B66,'[4]Ark1'!$B$3:$BF$125,COLUMN()+1,FALSE)),0,VLOOKUP($B66,'[4]Ark1'!$B$3:$BF$125,COLUMN()+1,FALSE))</f>
        <v>0</v>
      </c>
      <c r="F66" s="20">
        <f>-IF(ISNA(VLOOKUP($B66,'[4]Ark1'!$B$3:$BF$125,COLUMN()+1,FALSE)),0,VLOOKUP($B66,'[4]Ark1'!$B$3:$BF$125,COLUMN()+1,FALSE))</f>
        <v>0</v>
      </c>
      <c r="G66" s="20">
        <f>-IF(ISNA(VLOOKUP($B66,'[4]Ark1'!$B$3:$BF$125,COLUMN()+1,FALSE)),0,VLOOKUP($B66,'[4]Ark1'!$B$3:$BF$125,COLUMN()+1,FALSE))</f>
        <v>0</v>
      </c>
      <c r="H66" s="20">
        <f>-IF(ISNA(VLOOKUP($B66,'[4]Ark1'!$B$3:$BF$125,COLUMN()+1,FALSE)),0,VLOOKUP($B66,'[4]Ark1'!$B$3:$BF$125,COLUMN()+1,FALSE))</f>
        <v>0</v>
      </c>
      <c r="I66" s="20">
        <f>-IF(ISNA(VLOOKUP($B66,'[4]Ark1'!$B$3:$BF$125,COLUMN()+1,FALSE)),0,VLOOKUP($B66,'[4]Ark1'!$B$3:$BF$125,COLUMN()+1,FALSE))</f>
        <v>0</v>
      </c>
      <c r="J66" s="20">
        <f>-IF(ISNA(VLOOKUP($B66,'[4]Ark1'!$B$3:$BF$125,COLUMN()+1,FALSE)),0,VLOOKUP($B66,'[4]Ark1'!$B$3:$BF$125,COLUMN()+1,FALSE))</f>
        <v>0</v>
      </c>
      <c r="K66" s="20">
        <f>-IF(ISNA(VLOOKUP($B66,'[4]Ark1'!$B$3:$BF$125,COLUMN()+1,FALSE)),0,VLOOKUP($B66,'[4]Ark1'!$B$3:$BF$125,COLUMN()+1,FALSE))</f>
        <v>0</v>
      </c>
      <c r="L66" s="20">
        <f>-IF(ISNA(VLOOKUP($B66,'[4]Ark1'!$B$3:$BF$125,COLUMN()+1,FALSE)),0,VLOOKUP($B66,'[4]Ark1'!$B$3:$BF$125,COLUMN()+1,FALSE))</f>
        <v>0</v>
      </c>
      <c r="M66" s="20">
        <f>-IF(ISNA(VLOOKUP($B66,'[4]Ark1'!$B$3:$BF$125,COLUMN()+1,FALSE)),0,VLOOKUP($B66,'[4]Ark1'!$B$3:$BF$125,COLUMN()+1,FALSE))</f>
        <v>0</v>
      </c>
      <c r="N66" s="20">
        <f>-IF(ISNA(VLOOKUP($B66,'[4]Ark1'!$B$3:$BF$125,COLUMN()+1,FALSE)),0,VLOOKUP($B66,'[4]Ark1'!$B$3:$BF$125,COLUMN()+1,FALSE))</f>
        <v>0</v>
      </c>
      <c r="O66" s="20">
        <f>-IF(ISNA(VLOOKUP($B66,'[4]Ark1'!$B$3:$BF$125,COLUMN()+1,FALSE)),0,VLOOKUP($B66,'[4]Ark1'!$B$3:$BF$125,COLUMN()+1,FALSE))</f>
        <v>0</v>
      </c>
      <c r="P66" s="16">
        <f>SUM(C66:O66)</f>
        <v>1423.984</v>
      </c>
      <c r="Q66" s="16">
        <f>-IF(ISNA(VLOOKUP($B66,'[4]Ark1'!$B$3:$BF$125,57,FALSE)),0,VLOOKUP($B66,'[4]Ark1'!$B$3:$BF$125,57,FALSE))</f>
        <v>5828</v>
      </c>
      <c r="R66" s="17">
        <f>+P66/Q66*100</f>
        <v>24.433493479752915</v>
      </c>
    </row>
    <row r="67" spans="2:19" ht="11.25">
      <c r="B67" s="25" t="s">
        <v>50</v>
      </c>
      <c r="C67" s="20">
        <f>-IF(ISNA(VLOOKUP($B67,'[4]Ark1'!$B$3:$BF$125,COLUMN()+1,FALSE)),0,VLOOKUP($B67,'[4]Ark1'!$B$3:$BF$125,COLUMN()+1,FALSE))</f>
        <v>0</v>
      </c>
      <c r="D67" s="20">
        <f>-IF(ISNA(VLOOKUP($B67,'[4]Ark1'!$B$3:$BF$125,COLUMN()+1,FALSE)),0,VLOOKUP($B67,'[4]Ark1'!$B$3:$BF$125,COLUMN()+1,FALSE))</f>
        <v>0</v>
      </c>
      <c r="E67" s="20">
        <f>-IF(ISNA(VLOOKUP($B67,'[4]Ark1'!$B$3:$BF$125,COLUMN()+1,FALSE)),0,VLOOKUP($B67,'[4]Ark1'!$B$3:$BF$125,COLUMN()+1,FALSE))</f>
        <v>0</v>
      </c>
      <c r="F67" s="20">
        <f>-IF(ISNA(VLOOKUP($B67,'[4]Ark1'!$B$3:$BF$125,COLUMN()+1,FALSE)),0,VLOOKUP($B67,'[4]Ark1'!$B$3:$BF$125,COLUMN()+1,FALSE))</f>
        <v>0</v>
      </c>
      <c r="G67" s="20">
        <f>-IF(ISNA(VLOOKUP($B67,'[4]Ark1'!$B$3:$BF$125,COLUMN()+1,FALSE)),0,VLOOKUP($B67,'[4]Ark1'!$B$3:$BF$125,COLUMN()+1,FALSE))</f>
        <v>0</v>
      </c>
      <c r="H67" s="20">
        <f>-IF(ISNA(VLOOKUP($B67,'[4]Ark1'!$B$3:$BF$125,COLUMN()+1,FALSE)),0,VLOOKUP($B67,'[4]Ark1'!$B$3:$BF$125,COLUMN()+1,FALSE))</f>
        <v>0</v>
      </c>
      <c r="I67" s="20">
        <f>-IF(ISNA(VLOOKUP($B67,'[4]Ark1'!$B$3:$BF$125,COLUMN()+1,FALSE)),0,VLOOKUP($B67,'[4]Ark1'!$B$3:$BF$125,COLUMN()+1,FALSE))</f>
        <v>0</v>
      </c>
      <c r="J67" s="20">
        <f>-IF(ISNA(VLOOKUP($B67,'[4]Ark1'!$B$3:$BF$125,COLUMN()+1,FALSE)),0,VLOOKUP($B67,'[4]Ark1'!$B$3:$BF$125,COLUMN()+1,FALSE))</f>
        <v>0</v>
      </c>
      <c r="K67" s="20">
        <f>-IF(ISNA(VLOOKUP($B67,'[4]Ark1'!$B$3:$BF$125,COLUMN()+1,FALSE)),0,VLOOKUP($B67,'[4]Ark1'!$B$3:$BF$125,COLUMN()+1,FALSE))</f>
        <v>0</v>
      </c>
      <c r="L67" s="20">
        <f>-IF(ISNA(VLOOKUP($B67,'[4]Ark1'!$B$3:$BF$125,COLUMN()+1,FALSE)),0,VLOOKUP($B67,'[4]Ark1'!$B$3:$BF$125,COLUMN()+1,FALSE))</f>
        <v>0</v>
      </c>
      <c r="M67" s="20">
        <f>-IF(ISNA(VLOOKUP($B67,'[4]Ark1'!$B$3:$BF$125,COLUMN()+1,FALSE)),0,VLOOKUP($B67,'[4]Ark1'!$B$3:$BF$125,COLUMN()+1,FALSE))</f>
        <v>0</v>
      </c>
      <c r="N67" s="20">
        <f>-IF(ISNA(VLOOKUP($B67,'[4]Ark1'!$B$3:$BF$125,COLUMN()+1,FALSE)),0,VLOOKUP($B67,'[4]Ark1'!$B$3:$BF$125,COLUMN()+1,FALSE))</f>
        <v>0</v>
      </c>
      <c r="O67" s="20">
        <f>-IF(ISNA(VLOOKUP($B67,'[4]Ark1'!$B$3:$BF$125,COLUMN()+1,FALSE)),0,VLOOKUP($B67,'[4]Ark1'!$B$3:$BF$125,COLUMN()+1,FALSE))</f>
        <v>0</v>
      </c>
      <c r="P67" s="16">
        <f>SUM(C67:O67)</f>
        <v>0</v>
      </c>
      <c r="Q67" s="16">
        <f>-IF(ISNA(VLOOKUP($B67,'[4]Ark1'!$B$3:$BF$125,57,FALSE)),0,VLOOKUP($B67,'[4]Ark1'!$B$3:$BF$125,57,FALSE))</f>
        <v>0</v>
      </c>
      <c r="R67" s="17" t="e">
        <f>+P67/Q67*100</f>
        <v>#DIV/0!</v>
      </c>
      <c r="S67" s="18"/>
    </row>
    <row r="68" spans="2:19" ht="11.25">
      <c r="B68" s="25" t="s">
        <v>52</v>
      </c>
      <c r="C68" s="20">
        <f>-IF(ISNA(VLOOKUP($B68,'[4]Ark1'!$B$3:$BF$125,COLUMN()+1,FALSE)),0,VLOOKUP($B68,'[4]Ark1'!$B$3:$BF$125,COLUMN()+1,FALSE))</f>
        <v>2360.256</v>
      </c>
      <c r="D68" s="20">
        <f>-IF(ISNA(VLOOKUP($B68,'[4]Ark1'!$B$3:$BF$125,COLUMN()+1,FALSE)),0,VLOOKUP($B68,'[4]Ark1'!$B$3:$BF$125,COLUMN()+1,FALSE))</f>
        <v>2615.73017</v>
      </c>
      <c r="E68" s="20">
        <f>-IF(ISNA(VLOOKUP($B68,'[4]Ark1'!$B$3:$BF$125,COLUMN()+1,FALSE)),0,VLOOKUP($B68,'[4]Ark1'!$B$3:$BF$125,COLUMN()+1,FALSE))</f>
        <v>2359.4</v>
      </c>
      <c r="F68" s="20">
        <f>-IF(ISNA(VLOOKUP($B68,'[4]Ark1'!$B$3:$BF$125,COLUMN()+1,FALSE)),0,VLOOKUP($B68,'[4]Ark1'!$B$3:$BF$125,COLUMN()+1,FALSE))</f>
        <v>0</v>
      </c>
      <c r="G68" s="20">
        <f>-IF(ISNA(VLOOKUP($B68,'[4]Ark1'!$B$3:$BF$125,COLUMN()+1,FALSE)),0,VLOOKUP($B68,'[4]Ark1'!$B$3:$BF$125,COLUMN()+1,FALSE))</f>
        <v>0</v>
      </c>
      <c r="H68" s="20">
        <f>-IF(ISNA(VLOOKUP($B68,'[4]Ark1'!$B$3:$BF$125,COLUMN()+1,FALSE)),0,VLOOKUP($B68,'[4]Ark1'!$B$3:$BF$125,COLUMN()+1,FALSE))</f>
        <v>0</v>
      </c>
      <c r="I68" s="20">
        <f>-IF(ISNA(VLOOKUP($B68,'[4]Ark1'!$B$3:$BF$125,COLUMN()+1,FALSE)),0,VLOOKUP($B68,'[4]Ark1'!$B$3:$BF$125,COLUMN()+1,FALSE))</f>
        <v>0</v>
      </c>
      <c r="J68" s="20">
        <f>-IF(ISNA(VLOOKUP($B68,'[4]Ark1'!$B$3:$BF$125,COLUMN()+1,FALSE)),0,VLOOKUP($B68,'[4]Ark1'!$B$3:$BF$125,COLUMN()+1,FALSE))</f>
        <v>0</v>
      </c>
      <c r="K68" s="20">
        <f>-IF(ISNA(VLOOKUP($B68,'[4]Ark1'!$B$3:$BF$125,COLUMN()+1,FALSE)),0,VLOOKUP($B68,'[4]Ark1'!$B$3:$BF$125,COLUMN()+1,FALSE))</f>
        <v>0</v>
      </c>
      <c r="L68" s="20">
        <f>-IF(ISNA(VLOOKUP($B68,'[4]Ark1'!$B$3:$BF$125,COLUMN()+1,FALSE)),0,VLOOKUP($B68,'[4]Ark1'!$B$3:$BF$125,COLUMN()+1,FALSE))</f>
        <v>0</v>
      </c>
      <c r="M68" s="20">
        <f>-IF(ISNA(VLOOKUP($B68,'[4]Ark1'!$B$3:$BF$125,COLUMN()+1,FALSE)),0,VLOOKUP($B68,'[4]Ark1'!$B$3:$BF$125,COLUMN()+1,FALSE))</f>
        <v>0</v>
      </c>
      <c r="N68" s="20">
        <f>-IF(ISNA(VLOOKUP($B68,'[4]Ark1'!$B$3:$BF$125,COLUMN()+1,FALSE)),0,VLOOKUP($B68,'[4]Ark1'!$B$3:$BF$125,COLUMN()+1,FALSE))</f>
        <v>0</v>
      </c>
      <c r="O68" s="20">
        <f>-IF(ISNA(VLOOKUP($B68,'[4]Ark1'!$B$3:$BF$125,COLUMN()+1,FALSE)),0,VLOOKUP($B68,'[4]Ark1'!$B$3:$BF$125,COLUMN()+1,FALSE))</f>
        <v>0</v>
      </c>
      <c r="P68" s="16">
        <f>SUM(C68:O68)</f>
        <v>7335.38617</v>
      </c>
      <c r="Q68" s="16">
        <f>-IF(ISNA(VLOOKUP($B68,'[4]Ark1'!$B$3:$BF$125,57,FALSE)),0,VLOOKUP($B68,'[4]Ark1'!$B$3:$BF$125,57,FALSE))</f>
        <v>8907</v>
      </c>
      <c r="R68" s="17">
        <f>+P68/Q68*100</f>
        <v>82.35529549792298</v>
      </c>
      <c r="S68" s="18"/>
    </row>
    <row r="69" spans="2:18" ht="11.25">
      <c r="B69" s="25" t="s">
        <v>51</v>
      </c>
      <c r="C69" s="20">
        <f>-IF(ISNA(VLOOKUP($B69,'[4]Ark1'!$B$3:$BF$125,COLUMN()+1,FALSE)),0,VLOOKUP($B69,'[4]Ark1'!$B$3:$BF$125,COLUMN()+1,FALSE))</f>
        <v>-2.476</v>
      </c>
      <c r="D69" s="20">
        <f>-IF(ISNA(VLOOKUP($B69,'[4]Ark1'!$B$3:$BF$125,COLUMN()+1,FALSE)),0,VLOOKUP($B69,'[4]Ark1'!$B$3:$BF$125,COLUMN()+1,FALSE))</f>
        <v>315.65159</v>
      </c>
      <c r="E69" s="20">
        <f>-IF(ISNA(VLOOKUP($B69,'[4]Ark1'!$B$3:$BF$125,COLUMN()+1,FALSE)),0,VLOOKUP($B69,'[4]Ark1'!$B$3:$BF$125,COLUMN()+1,FALSE))</f>
        <v>108.002</v>
      </c>
      <c r="F69" s="20">
        <f>-IF(ISNA(VLOOKUP($B69,'[4]Ark1'!$B$3:$BF$125,COLUMN()+1,FALSE)),0,VLOOKUP($B69,'[4]Ark1'!$B$3:$BF$125,COLUMN()+1,FALSE))</f>
        <v>0</v>
      </c>
      <c r="G69" s="20">
        <f>-IF(ISNA(VLOOKUP($B69,'[4]Ark1'!$B$3:$BF$125,COLUMN()+1,FALSE)),0,VLOOKUP($B69,'[4]Ark1'!$B$3:$BF$125,COLUMN()+1,FALSE))</f>
        <v>0</v>
      </c>
      <c r="H69" s="20">
        <f>-IF(ISNA(VLOOKUP($B69,'[4]Ark1'!$B$3:$BF$125,COLUMN()+1,FALSE)),0,VLOOKUP($B69,'[4]Ark1'!$B$3:$BF$125,COLUMN()+1,FALSE))</f>
        <v>0</v>
      </c>
      <c r="I69" s="20">
        <f>-IF(ISNA(VLOOKUP($B69,'[4]Ark1'!$B$3:$BF$125,COLUMN()+1,FALSE)),0,VLOOKUP($B69,'[4]Ark1'!$B$3:$BF$125,COLUMN()+1,FALSE))</f>
        <v>0</v>
      </c>
      <c r="J69" s="20">
        <f>-IF(ISNA(VLOOKUP($B69,'[4]Ark1'!$B$3:$BF$125,COLUMN()+1,FALSE)),0,VLOOKUP($B69,'[4]Ark1'!$B$3:$BF$125,COLUMN()+1,FALSE))</f>
        <v>0</v>
      </c>
      <c r="K69" s="20">
        <f>-IF(ISNA(VLOOKUP($B69,'[4]Ark1'!$B$3:$BF$125,COLUMN()+1,FALSE)),0,VLOOKUP($B69,'[4]Ark1'!$B$3:$BF$125,COLUMN()+1,FALSE))</f>
        <v>0</v>
      </c>
      <c r="L69" s="20">
        <f>-IF(ISNA(VLOOKUP($B69,'[4]Ark1'!$B$3:$BF$125,COLUMN()+1,FALSE)),0,VLOOKUP($B69,'[4]Ark1'!$B$3:$BF$125,COLUMN()+1,FALSE))</f>
        <v>0</v>
      </c>
      <c r="M69" s="20">
        <f>-IF(ISNA(VLOOKUP($B69,'[4]Ark1'!$B$3:$BF$125,COLUMN()+1,FALSE)),0,VLOOKUP($B69,'[4]Ark1'!$B$3:$BF$125,COLUMN()+1,FALSE))</f>
        <v>0</v>
      </c>
      <c r="N69" s="20">
        <f>-IF(ISNA(VLOOKUP($B69,'[4]Ark1'!$B$3:$BF$125,COLUMN()+1,FALSE)),0,VLOOKUP($B69,'[4]Ark1'!$B$3:$BF$125,COLUMN()+1,FALSE))</f>
        <v>0</v>
      </c>
      <c r="O69" s="20">
        <f>-IF(ISNA(VLOOKUP($B69,'[4]Ark1'!$B$3:$BF$125,COLUMN()+1,FALSE)),0,VLOOKUP($B69,'[4]Ark1'!$B$3:$BF$125,COLUMN()+1,FALSE))</f>
        <v>0</v>
      </c>
      <c r="P69" s="16">
        <f>SUM(C69:O69)</f>
        <v>421.17759</v>
      </c>
      <c r="Q69" s="16">
        <f>-IF(ISNA(VLOOKUP($B69,'[4]Ark1'!$B$3:$BF$125,57,FALSE)),0,VLOOKUP($B69,'[4]Ark1'!$B$3:$BF$125,57,FALSE))</f>
        <v>-74</v>
      </c>
      <c r="R69" s="17">
        <f>+P69/Q69*100</f>
        <v>-569.1589054054054</v>
      </c>
    </row>
    <row r="70" spans="15:18" ht="11.25">
      <c r="O70" s="5" t="s">
        <v>12</v>
      </c>
      <c r="P70" s="16">
        <f>SUM(P66:P69)</f>
        <v>9180.54776</v>
      </c>
      <c r="Q70" s="16">
        <f>SUM(Q66:Q69)</f>
        <v>14661</v>
      </c>
      <c r="R70" s="17">
        <f>+P70/Q70*100</f>
        <v>62.618837459927704</v>
      </c>
    </row>
    <row r="71" ht="11.25"/>
    <row r="72" ht="11.25">
      <c r="B72" s="29" t="str">
        <f>CONCATENATE("I øverste tabel er felter markeret når summen afviger med mere end ",TEXT(C73,0)," % positivt fra det akkumulerede budget")</f>
        <v>I øverste tabel er felter markeret når summen afviger med mere end 5 % positivt fra det akkumulerede budget</v>
      </c>
    </row>
    <row r="73" spans="2:4" ht="11.25">
      <c r="B73" s="1" t="s">
        <v>106</v>
      </c>
      <c r="C73" s="1">
        <f>Totaler!$C$72</f>
        <v>5</v>
      </c>
      <c r="D73" s="1" t="str">
        <f>"%"</f>
        <v>%</v>
      </c>
    </row>
    <row r="74" ht="11.25">
      <c r="B74" s="1" t="str">
        <f>VLOOKUP("Tidspunkt",'[4]Ark1'!$A$1:$D$130,4,FALSE)</f>
        <v>15-05-2003 15:43:32</v>
      </c>
    </row>
  </sheetData>
  <conditionalFormatting sqref="E13:Q13">
    <cfRule type="cellIs" priority="1" dxfId="0" operator="greaterThan" stopIfTrue="1">
      <formula>E12+E12*$C$73%</formula>
    </cfRule>
  </conditionalFormatting>
  <printOptions/>
  <pageMargins left="0.1968503937007874" right="0.1968503937007874" top="0.3937007874015748" bottom="0.3937007874015748" header="0" footer="0"/>
  <pageSetup horizontalDpi="600" verticalDpi="600" orientation="portrait" paperSize="9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V74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18" width="6.7109375" style="1" customWidth="1"/>
    <col min="19" max="19" width="1.7109375" style="1" customWidth="1"/>
    <col min="20" max="21" width="9.140625" style="1" customWidth="1"/>
    <col min="22" max="22" width="10.57421875" style="1" bestFit="1" customWidth="1"/>
    <col min="23" max="16384" width="9.140625" style="1" customWidth="1"/>
  </cols>
  <sheetData>
    <row r="1" ht="11.25"/>
    <row r="2" ht="11.25"/>
    <row r="3" ht="11.25">
      <c r="B3" s="1" t="str">
        <f>VLOOKUP("Kommune",'[4]Ark1'!$A$1:$D$207,4,FALSE)</f>
        <v>Test Kommuneat</v>
      </c>
    </row>
    <row r="4" spans="2:12" ht="12.75">
      <c r="B4" s="22">
        <f>'[4]Ark1'!$D$1</f>
        <v>2003</v>
      </c>
      <c r="C4" s="22" t="str">
        <f>'[4]Ark1'!$A$1</f>
        <v>Måned 04</v>
      </c>
      <c r="H4" s="10" t="s">
        <v>14</v>
      </c>
      <c r="I4" s="11"/>
      <c r="J4" s="11"/>
      <c r="K4" s="11"/>
      <c r="L4" s="26" t="s">
        <v>54</v>
      </c>
    </row>
    <row r="5" spans="8:12" ht="12.75">
      <c r="H5" s="2"/>
      <c r="I5" s="3"/>
      <c r="J5" s="3"/>
      <c r="K5" s="3"/>
      <c r="L5" s="3"/>
    </row>
    <row r="6" ht="11.25"/>
    <row r="7" spans="2:18" ht="11.25">
      <c r="B7" s="9"/>
      <c r="C7" s="8"/>
      <c r="D7" s="7"/>
      <c r="E7" s="4" t="s">
        <v>0</v>
      </c>
      <c r="F7" s="4" t="s">
        <v>1</v>
      </c>
      <c r="G7" s="4" t="s">
        <v>2</v>
      </c>
      <c r="H7" s="4" t="s">
        <v>3</v>
      </c>
      <c r="I7" s="4" t="s">
        <v>4</v>
      </c>
      <c r="J7" s="4" t="s">
        <v>5</v>
      </c>
      <c r="K7" s="4" t="s">
        <v>6</v>
      </c>
      <c r="L7" s="4" t="s">
        <v>7</v>
      </c>
      <c r="M7" s="4" t="s">
        <v>8</v>
      </c>
      <c r="N7" s="4" t="s">
        <v>9</v>
      </c>
      <c r="O7" s="4" t="s">
        <v>10</v>
      </c>
      <c r="P7" s="4" t="s">
        <v>11</v>
      </c>
      <c r="Q7" s="4" t="s">
        <v>13</v>
      </c>
      <c r="R7" s="4" t="s">
        <v>12</v>
      </c>
    </row>
    <row r="8" spans="2:18" ht="11.25">
      <c r="B8" s="9" t="s">
        <v>15</v>
      </c>
      <c r="C8" s="8"/>
      <c r="D8" s="7"/>
      <c r="E8" s="5">
        <v>2654</v>
      </c>
      <c r="F8" s="5">
        <v>2021</v>
      </c>
      <c r="G8" s="5">
        <v>2565</v>
      </c>
      <c r="H8" s="5">
        <v>2425</v>
      </c>
      <c r="I8" s="5">
        <v>2492</v>
      </c>
      <c r="J8" s="5">
        <v>2558</v>
      </c>
      <c r="K8" s="5">
        <v>2876</v>
      </c>
      <c r="L8" s="5">
        <v>2479</v>
      </c>
      <c r="M8" s="5">
        <v>2743</v>
      </c>
      <c r="N8" s="5">
        <v>3616</v>
      </c>
      <c r="O8" s="5">
        <v>3201</v>
      </c>
      <c r="P8" s="5">
        <v>2553</v>
      </c>
      <c r="Q8" s="5">
        <v>2569</v>
      </c>
      <c r="R8" s="17">
        <f>SUM(E8:Q8)</f>
        <v>34752</v>
      </c>
    </row>
    <row r="9" spans="2:18" ht="11.25">
      <c r="B9" s="9" t="s">
        <v>41</v>
      </c>
      <c r="C9" s="8"/>
      <c r="D9" s="7"/>
      <c r="E9" s="20">
        <v>3144</v>
      </c>
      <c r="F9" s="20">
        <v>2225</v>
      </c>
      <c r="G9" s="20">
        <v>2843</v>
      </c>
      <c r="H9" s="20">
        <v>2949</v>
      </c>
      <c r="I9" s="20">
        <v>2700</v>
      </c>
      <c r="J9" s="20">
        <v>3266</v>
      </c>
      <c r="K9" s="20">
        <v>3490</v>
      </c>
      <c r="L9" s="20">
        <v>2691</v>
      </c>
      <c r="M9" s="20">
        <v>2976</v>
      </c>
      <c r="N9" s="20">
        <v>3617</v>
      </c>
      <c r="O9" s="20">
        <v>2709</v>
      </c>
      <c r="P9" s="20">
        <v>3985</v>
      </c>
      <c r="Q9" s="20">
        <v>1244</v>
      </c>
      <c r="R9" s="17">
        <f>SUM(E9:Q9)</f>
        <v>37839</v>
      </c>
    </row>
    <row r="10" spans="2:21" ht="11.25">
      <c r="B10" s="9" t="s">
        <v>42</v>
      </c>
      <c r="C10" s="8"/>
      <c r="D10" s="7"/>
      <c r="E10" s="16">
        <f>VLOOKUP($L$4,'[4]Ark1'!$B$3:$BF$125,COLUMN()+12,FALSE)</f>
        <v>879</v>
      </c>
      <c r="F10" s="16">
        <f>VLOOKUP($L$4,'[4]Ark1'!$B$3:$BF$125,COLUMN()+12,FALSE)</f>
        <v>1203</v>
      </c>
      <c r="G10" s="16">
        <f>VLOOKUP($L$4,'[4]Ark1'!$B$3:$BF$125,COLUMN()+12,FALSE)</f>
        <v>1112</v>
      </c>
      <c r="H10" s="16">
        <f>VLOOKUP($L$4,'[4]Ark1'!$B$3:$BF$125,COLUMN()+12,FALSE)</f>
        <v>872</v>
      </c>
      <c r="I10" s="16">
        <f>VLOOKUP($L$4,'[4]Ark1'!$B$3:$BF$125,COLUMN()+12,FALSE)</f>
        <v>1110</v>
      </c>
      <c r="J10" s="16">
        <f>VLOOKUP($L$4,'[4]Ark1'!$B$3:$BF$125,COLUMN()+12,FALSE)</f>
        <v>1084</v>
      </c>
      <c r="K10" s="16">
        <f>VLOOKUP($L$4,'[4]Ark1'!$B$3:$BF$125,COLUMN()+12,FALSE)</f>
        <v>855</v>
      </c>
      <c r="L10" s="16">
        <f>VLOOKUP($L$4,'[4]Ark1'!$B$3:$BF$125,COLUMN()+12,FALSE)</f>
        <v>947</v>
      </c>
      <c r="M10" s="16">
        <f>VLOOKUP($L$4,'[4]Ark1'!$B$3:$BF$125,COLUMN()+12,FALSE)</f>
        <v>802</v>
      </c>
      <c r="N10" s="16">
        <f>VLOOKUP($L$4,'[4]Ark1'!$B$3:$BF$125,COLUMN()+12,FALSE)</f>
        <v>1178</v>
      </c>
      <c r="O10" s="16">
        <f>VLOOKUP($L$4,'[4]Ark1'!$B$3:$BF$125,COLUMN()+12,FALSE)</f>
        <v>745</v>
      </c>
      <c r="P10" s="16">
        <f>VLOOKUP($L$4,'[4]Ark1'!$B$3:$BF$125,COLUMN()+12,FALSE)</f>
        <v>1257</v>
      </c>
      <c r="Q10" s="16">
        <f>VLOOKUP($L$4,'[4]Ark1'!$B$3:$BF$125,COLUMN()+12,FALSE)</f>
        <v>892</v>
      </c>
      <c r="R10" s="17">
        <f>SUM(E10:Q10)</f>
        <v>12936</v>
      </c>
      <c r="U10" s="14"/>
    </row>
    <row r="11" spans="2:18" ht="11.25">
      <c r="B11" s="9" t="s">
        <v>43</v>
      </c>
      <c r="C11" s="8"/>
      <c r="D11" s="7"/>
      <c r="E11" s="16">
        <f>VLOOKUP($L$4,'[4]Ark1'!$B$3:$BF$125,COLUMN()-1,FALSE)</f>
        <v>1365.91214</v>
      </c>
      <c r="F11" s="16">
        <f>VLOOKUP($L$4,'[4]Ark1'!$B$3:$BF$125,COLUMN()-1,FALSE)</f>
        <v>990.08559</v>
      </c>
      <c r="G11" s="16">
        <f>VLOOKUP($L$4,'[4]Ark1'!$B$3:$BF$125,COLUMN()-1,FALSE)</f>
        <v>118.56407000000002</v>
      </c>
      <c r="H11" s="16">
        <f>VLOOKUP($L$4,'[4]Ark1'!$B$3:$BF$125,COLUMN()-1,FALSE)</f>
        <v>0</v>
      </c>
      <c r="I11" s="16">
        <f>VLOOKUP($L$4,'[4]Ark1'!$B$3:$BF$125,COLUMN()-1,FALSE)</f>
        <v>0</v>
      </c>
      <c r="J11" s="16">
        <f>VLOOKUP($L$4,'[4]Ark1'!$B$3:$BF$125,COLUMN()-1,FALSE)</f>
        <v>0</v>
      </c>
      <c r="K11" s="16">
        <f>VLOOKUP($L$4,'[4]Ark1'!$B$3:$BF$125,COLUMN()-1,FALSE)</f>
        <v>0</v>
      </c>
      <c r="L11" s="16">
        <f>VLOOKUP($L$4,'[4]Ark1'!$B$3:$BF$125,COLUMN()-1,FALSE)</f>
        <v>0</v>
      </c>
      <c r="M11" s="16">
        <f>VLOOKUP($L$4,'[4]Ark1'!$B$3:$BF$125,COLUMN()-1,FALSE)</f>
        <v>0</v>
      </c>
      <c r="N11" s="16">
        <f>VLOOKUP($L$4,'[4]Ark1'!$B$3:$BF$125,COLUMN()-1,FALSE)</f>
        <v>0</v>
      </c>
      <c r="O11" s="16">
        <f>VLOOKUP($L$4,'[4]Ark1'!$B$3:$BF$125,COLUMN()-1,FALSE)</f>
        <v>0</v>
      </c>
      <c r="P11" s="16">
        <f>VLOOKUP($L$4,'[4]Ark1'!$B$3:$BF$125,COLUMN()-1,FALSE)</f>
        <v>0</v>
      </c>
      <c r="Q11" s="16">
        <f>VLOOKUP($L$4,'[4]Ark1'!$B$3:$BF$125,COLUMN()-1,FALSE)</f>
        <v>0</v>
      </c>
      <c r="R11" s="17">
        <f>SUM(E11:Q11)</f>
        <v>2474.5618</v>
      </c>
    </row>
    <row r="12" spans="2:18" ht="11.25">
      <c r="B12" s="9" t="s">
        <v>44</v>
      </c>
      <c r="C12" s="8"/>
      <c r="D12" s="7"/>
      <c r="E12" s="5">
        <f>+E10</f>
        <v>879</v>
      </c>
      <c r="F12" s="5">
        <f aca="true" t="shared" si="0" ref="F12:Q12">+F10+E12</f>
        <v>2082</v>
      </c>
      <c r="G12" s="5">
        <f t="shared" si="0"/>
        <v>3194</v>
      </c>
      <c r="H12" s="5">
        <f t="shared" si="0"/>
        <v>4066</v>
      </c>
      <c r="I12" s="5">
        <f t="shared" si="0"/>
        <v>5176</v>
      </c>
      <c r="J12" s="5">
        <f t="shared" si="0"/>
        <v>6260</v>
      </c>
      <c r="K12" s="5">
        <f t="shared" si="0"/>
        <v>7115</v>
      </c>
      <c r="L12" s="5">
        <f t="shared" si="0"/>
        <v>8062</v>
      </c>
      <c r="M12" s="5">
        <f t="shared" si="0"/>
        <v>8864</v>
      </c>
      <c r="N12" s="5">
        <f t="shared" si="0"/>
        <v>10042</v>
      </c>
      <c r="O12" s="5">
        <f t="shared" si="0"/>
        <v>10787</v>
      </c>
      <c r="P12" s="5">
        <f t="shared" si="0"/>
        <v>12044</v>
      </c>
      <c r="Q12" s="5">
        <f t="shared" si="0"/>
        <v>12936</v>
      </c>
      <c r="R12" s="15"/>
    </row>
    <row r="13" spans="2:18" ht="11.25">
      <c r="B13" s="9" t="s">
        <v>45</v>
      </c>
      <c r="C13" s="8"/>
      <c r="D13" s="7"/>
      <c r="E13" s="5">
        <f>+E11</f>
        <v>1365.91214</v>
      </c>
      <c r="F13" s="5">
        <f aca="true" t="shared" si="1" ref="F13:Q13">+F11+E13</f>
        <v>2355.99773</v>
      </c>
      <c r="G13" s="5">
        <f t="shared" si="1"/>
        <v>2474.5618</v>
      </c>
      <c r="H13" s="5">
        <f t="shared" si="1"/>
        <v>2474.5618</v>
      </c>
      <c r="I13" s="5">
        <f t="shared" si="1"/>
        <v>2474.5618</v>
      </c>
      <c r="J13" s="5">
        <f t="shared" si="1"/>
        <v>2474.5618</v>
      </c>
      <c r="K13" s="5">
        <f t="shared" si="1"/>
        <v>2474.5618</v>
      </c>
      <c r="L13" s="5">
        <f t="shared" si="1"/>
        <v>2474.5618</v>
      </c>
      <c r="M13" s="5">
        <f t="shared" si="1"/>
        <v>2474.5618</v>
      </c>
      <c r="N13" s="5">
        <f t="shared" si="1"/>
        <v>2474.5618</v>
      </c>
      <c r="O13" s="5">
        <f t="shared" si="1"/>
        <v>2474.5618</v>
      </c>
      <c r="P13" s="5">
        <f t="shared" si="1"/>
        <v>2474.5618</v>
      </c>
      <c r="Q13" s="5">
        <f t="shared" si="1"/>
        <v>2474.5618</v>
      </c>
      <c r="R13" s="15"/>
    </row>
    <row r="14" spans="2:22" ht="11.25">
      <c r="B14" s="6"/>
      <c r="C14" s="6"/>
      <c r="D14" s="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V14" s="21"/>
    </row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2.75">
      <c r="H61" s="2" t="s">
        <v>18</v>
      </c>
    </row>
    <row r="62" ht="11.25"/>
    <row r="63" ht="11.25"/>
    <row r="64" ht="11.25"/>
    <row r="65" spans="2:18" ht="11.25">
      <c r="B65" s="9" t="s">
        <v>48</v>
      </c>
      <c r="C65" s="4" t="s">
        <v>0</v>
      </c>
      <c r="D65" s="4" t="s">
        <v>1</v>
      </c>
      <c r="E65" s="4" t="s">
        <v>2</v>
      </c>
      <c r="F65" s="4" t="s">
        <v>3</v>
      </c>
      <c r="G65" s="4" t="s">
        <v>4</v>
      </c>
      <c r="H65" s="4" t="s">
        <v>5</v>
      </c>
      <c r="I65" s="4" t="s">
        <v>6</v>
      </c>
      <c r="J65" s="4" t="s">
        <v>7</v>
      </c>
      <c r="K65" s="4" t="s">
        <v>8</v>
      </c>
      <c r="L65" s="4" t="s">
        <v>9</v>
      </c>
      <c r="M65" s="4" t="s">
        <v>10</v>
      </c>
      <c r="N65" s="4" t="s">
        <v>11</v>
      </c>
      <c r="O65" s="4" t="s">
        <v>13</v>
      </c>
      <c r="P65" s="4" t="s">
        <v>17</v>
      </c>
      <c r="Q65" s="4" t="s">
        <v>16</v>
      </c>
      <c r="R65" s="4" t="s">
        <v>19</v>
      </c>
    </row>
    <row r="66" spans="2:18" ht="11.25">
      <c r="B66" s="25" t="s">
        <v>64</v>
      </c>
      <c r="C66" s="20">
        <f>IF(ISNA(VLOOKUP($B66,'[4]Ark1'!$B$3:$BF$125,COLUMN()+1,FALSE)),0,VLOOKUP($B66,'[4]Ark1'!$B$3:$BF$125,COLUMN()+1,FALSE))</f>
        <v>176.57165</v>
      </c>
      <c r="D66" s="20">
        <f>IF(ISNA(VLOOKUP($B66,'[4]Ark1'!$B$3:$BF$125,COLUMN()+1,FALSE)),0,VLOOKUP($B66,'[4]Ark1'!$B$3:$BF$125,COLUMN()+1,FALSE))</f>
        <v>120.86460000000001</v>
      </c>
      <c r="E66" s="20">
        <f>IF(ISNA(VLOOKUP($B66,'[4]Ark1'!$B$3:$BF$125,COLUMN()+1,FALSE)),0,VLOOKUP($B66,'[4]Ark1'!$B$3:$BF$125,COLUMN()+1,FALSE))</f>
        <v>8.82884</v>
      </c>
      <c r="F66" s="20">
        <f>IF(ISNA(VLOOKUP($B66,'[4]Ark1'!$B$3:$BF$125,COLUMN()+1,FALSE)),0,VLOOKUP($B66,'[4]Ark1'!$B$3:$BF$125,COLUMN()+1,FALSE))</f>
        <v>0</v>
      </c>
      <c r="G66" s="20">
        <f>IF(ISNA(VLOOKUP($B66,'[4]Ark1'!$B$3:$BF$125,COLUMN()+1,FALSE)),0,VLOOKUP($B66,'[4]Ark1'!$B$3:$BF$125,COLUMN()+1,FALSE))</f>
        <v>0</v>
      </c>
      <c r="H66" s="20">
        <f>IF(ISNA(VLOOKUP($B66,'[4]Ark1'!$B$3:$BF$125,COLUMN()+1,FALSE)),0,VLOOKUP($B66,'[4]Ark1'!$B$3:$BF$125,COLUMN()+1,FALSE))</f>
        <v>0</v>
      </c>
      <c r="I66" s="20">
        <f>IF(ISNA(VLOOKUP($B66,'[4]Ark1'!$B$3:$BF$125,COLUMN()+1,FALSE)),0,VLOOKUP($B66,'[4]Ark1'!$B$3:$BF$125,COLUMN()+1,FALSE))</f>
        <v>0</v>
      </c>
      <c r="J66" s="20">
        <f>IF(ISNA(VLOOKUP($B66,'[4]Ark1'!$B$3:$BF$125,COLUMN()+1,FALSE)),0,VLOOKUP($B66,'[4]Ark1'!$B$3:$BF$125,COLUMN()+1,FALSE))</f>
        <v>0</v>
      </c>
      <c r="K66" s="20">
        <f>IF(ISNA(VLOOKUP($B66,'[4]Ark1'!$B$3:$BF$125,COLUMN()+1,FALSE)),0,VLOOKUP($B66,'[4]Ark1'!$B$3:$BF$125,COLUMN()+1,FALSE))</f>
        <v>0</v>
      </c>
      <c r="L66" s="20">
        <f>IF(ISNA(VLOOKUP($B66,'[4]Ark1'!$B$3:$BF$125,COLUMN()+1,FALSE)),0,VLOOKUP($B66,'[4]Ark1'!$B$3:$BF$125,COLUMN()+1,FALSE))</f>
        <v>0</v>
      </c>
      <c r="M66" s="20">
        <f>IF(ISNA(VLOOKUP($B66,'[4]Ark1'!$B$3:$BF$125,COLUMN()+1,FALSE)),0,VLOOKUP($B66,'[4]Ark1'!$B$3:$BF$125,COLUMN()+1,FALSE))</f>
        <v>0</v>
      </c>
      <c r="N66" s="20">
        <f>IF(ISNA(VLOOKUP($B66,'[4]Ark1'!$B$3:$BF$125,COLUMN()+1,FALSE)),0,VLOOKUP($B66,'[4]Ark1'!$B$3:$BF$125,COLUMN()+1,FALSE))</f>
        <v>0</v>
      </c>
      <c r="O66" s="20">
        <f>IF(ISNA(VLOOKUP($B66,'[4]Ark1'!$B$3:$BF$125,COLUMN()+1,FALSE)),0,VLOOKUP($B66,'[4]Ark1'!$B$3:$BF$125,COLUMN()+1,FALSE))</f>
        <v>0</v>
      </c>
      <c r="P66" s="16">
        <f>SUM(C66:O66)</f>
        <v>306.26509000000004</v>
      </c>
      <c r="Q66" s="16">
        <f>IF(ISNA(VLOOKUP($B66,'[4]Ark1'!$B$3:$BF$125,57,FALSE)),0,VLOOKUP($B66,'[4]Ark1'!$B$3:$BF$125,57,FALSE))</f>
        <v>450</v>
      </c>
      <c r="R66" s="17">
        <f aca="true" t="shared" si="2" ref="R66:R71">+P66/Q66*100</f>
        <v>68.05890888888891</v>
      </c>
    </row>
    <row r="67" spans="2:18" ht="11.25">
      <c r="B67" s="25" t="s">
        <v>65</v>
      </c>
      <c r="C67" s="20">
        <f>IF(ISNA(VLOOKUP($B67,'[4]Ark1'!$B$3:$BF$125,COLUMN()+1,FALSE)),0,VLOOKUP($B67,'[4]Ark1'!$B$3:$BF$125,COLUMN()+1,FALSE))</f>
        <v>1027.9434899999999</v>
      </c>
      <c r="D67" s="20">
        <f>IF(ISNA(VLOOKUP($B67,'[4]Ark1'!$B$3:$BF$125,COLUMN()+1,FALSE)),0,VLOOKUP($B67,'[4]Ark1'!$B$3:$BF$125,COLUMN()+1,FALSE))</f>
        <v>866.22099</v>
      </c>
      <c r="E67" s="20">
        <f>IF(ISNA(VLOOKUP($B67,'[4]Ark1'!$B$3:$BF$125,COLUMN()+1,FALSE)),0,VLOOKUP($B67,'[4]Ark1'!$B$3:$BF$125,COLUMN()+1,FALSE))</f>
        <v>108.31621000000001</v>
      </c>
      <c r="F67" s="20">
        <f>IF(ISNA(VLOOKUP($B67,'[4]Ark1'!$B$3:$BF$125,COLUMN()+1,FALSE)),0,VLOOKUP($B67,'[4]Ark1'!$B$3:$BF$125,COLUMN()+1,FALSE))</f>
        <v>0</v>
      </c>
      <c r="G67" s="20">
        <f>IF(ISNA(VLOOKUP($B67,'[4]Ark1'!$B$3:$BF$125,COLUMN()+1,FALSE)),0,VLOOKUP($B67,'[4]Ark1'!$B$3:$BF$125,COLUMN()+1,FALSE))</f>
        <v>0</v>
      </c>
      <c r="H67" s="20">
        <f>IF(ISNA(VLOOKUP($B67,'[4]Ark1'!$B$3:$BF$125,COLUMN()+1,FALSE)),0,VLOOKUP($B67,'[4]Ark1'!$B$3:$BF$125,COLUMN()+1,FALSE))</f>
        <v>0</v>
      </c>
      <c r="I67" s="20">
        <f>IF(ISNA(VLOOKUP($B67,'[4]Ark1'!$B$3:$BF$125,COLUMN()+1,FALSE)),0,VLOOKUP($B67,'[4]Ark1'!$B$3:$BF$125,COLUMN()+1,FALSE))</f>
        <v>0</v>
      </c>
      <c r="J67" s="20">
        <f>IF(ISNA(VLOOKUP($B67,'[4]Ark1'!$B$3:$BF$125,COLUMN()+1,FALSE)),0,VLOOKUP($B67,'[4]Ark1'!$B$3:$BF$125,COLUMN()+1,FALSE))</f>
        <v>0</v>
      </c>
      <c r="K67" s="20">
        <f>IF(ISNA(VLOOKUP($B67,'[4]Ark1'!$B$3:$BF$125,COLUMN()+1,FALSE)),0,VLOOKUP($B67,'[4]Ark1'!$B$3:$BF$125,COLUMN()+1,FALSE))</f>
        <v>0</v>
      </c>
      <c r="L67" s="20">
        <f>IF(ISNA(VLOOKUP($B67,'[4]Ark1'!$B$3:$BF$125,COLUMN()+1,FALSE)),0,VLOOKUP($B67,'[4]Ark1'!$B$3:$BF$125,COLUMN()+1,FALSE))</f>
        <v>0</v>
      </c>
      <c r="M67" s="20">
        <f>IF(ISNA(VLOOKUP($B67,'[4]Ark1'!$B$3:$BF$125,COLUMN()+1,FALSE)),0,VLOOKUP($B67,'[4]Ark1'!$B$3:$BF$125,COLUMN()+1,FALSE))</f>
        <v>0</v>
      </c>
      <c r="N67" s="20">
        <f>IF(ISNA(VLOOKUP($B67,'[4]Ark1'!$B$3:$BF$125,COLUMN()+1,FALSE)),0,VLOOKUP($B67,'[4]Ark1'!$B$3:$BF$125,COLUMN()+1,FALSE))</f>
        <v>0</v>
      </c>
      <c r="O67" s="20">
        <f>IF(ISNA(VLOOKUP($B67,'[4]Ark1'!$B$3:$BF$125,COLUMN()+1,FALSE)),0,VLOOKUP($B67,'[4]Ark1'!$B$3:$BF$125,COLUMN()+1,FALSE))</f>
        <v>0</v>
      </c>
      <c r="P67" s="16">
        <f>SUM(C67:O67)</f>
        <v>2002.4806899999999</v>
      </c>
      <c r="Q67" s="16">
        <f>IF(ISNA(VLOOKUP($B67,'[4]Ark1'!$B$3:$BF$125,57,FALSE)),0,VLOOKUP($B67,'[4]Ark1'!$B$3:$BF$125,57,FALSE))</f>
        <v>3228</v>
      </c>
      <c r="R67" s="17">
        <f t="shared" si="2"/>
        <v>62.0347177819083</v>
      </c>
    </row>
    <row r="68" spans="2:18" ht="11.25">
      <c r="B68" s="25" t="s">
        <v>66</v>
      </c>
      <c r="C68" s="20">
        <f>IF(ISNA(VLOOKUP($B68,'[4]Ark1'!$B$3:$BF$125,COLUMN()+1,FALSE)),0,VLOOKUP($B68,'[4]Ark1'!$B$3:$BF$125,COLUMN()+1,FALSE))</f>
        <v>0</v>
      </c>
      <c r="D68" s="20">
        <f>IF(ISNA(VLOOKUP($B68,'[4]Ark1'!$B$3:$BF$125,COLUMN()+1,FALSE)),0,VLOOKUP($B68,'[4]Ark1'!$B$3:$BF$125,COLUMN()+1,FALSE))</f>
        <v>0</v>
      </c>
      <c r="E68" s="20">
        <f>IF(ISNA(VLOOKUP($B68,'[4]Ark1'!$B$3:$BF$125,COLUMN()+1,FALSE)),0,VLOOKUP($B68,'[4]Ark1'!$B$3:$BF$125,COLUMN()+1,FALSE))</f>
        <v>0</v>
      </c>
      <c r="F68" s="20">
        <f>IF(ISNA(VLOOKUP($B68,'[4]Ark1'!$B$3:$BF$125,COLUMN()+1,FALSE)),0,VLOOKUP($B68,'[4]Ark1'!$B$3:$BF$125,COLUMN()+1,FALSE))</f>
        <v>0</v>
      </c>
      <c r="G68" s="20">
        <f>IF(ISNA(VLOOKUP($B68,'[4]Ark1'!$B$3:$BF$125,COLUMN()+1,FALSE)),0,VLOOKUP($B68,'[4]Ark1'!$B$3:$BF$125,COLUMN()+1,FALSE))</f>
        <v>0</v>
      </c>
      <c r="H68" s="20">
        <f>IF(ISNA(VLOOKUP($B68,'[4]Ark1'!$B$3:$BF$125,COLUMN()+1,FALSE)),0,VLOOKUP($B68,'[4]Ark1'!$B$3:$BF$125,COLUMN()+1,FALSE))</f>
        <v>0</v>
      </c>
      <c r="I68" s="20">
        <f>IF(ISNA(VLOOKUP($B68,'[4]Ark1'!$B$3:$BF$125,COLUMN()+1,FALSE)),0,VLOOKUP($B68,'[4]Ark1'!$B$3:$BF$125,COLUMN()+1,FALSE))</f>
        <v>0</v>
      </c>
      <c r="J68" s="20">
        <f>IF(ISNA(VLOOKUP($B68,'[4]Ark1'!$B$3:$BF$125,COLUMN()+1,FALSE)),0,VLOOKUP($B68,'[4]Ark1'!$B$3:$BF$125,COLUMN()+1,FALSE))</f>
        <v>0</v>
      </c>
      <c r="K68" s="20">
        <f>IF(ISNA(VLOOKUP($B68,'[4]Ark1'!$B$3:$BF$125,COLUMN()+1,FALSE)),0,VLOOKUP($B68,'[4]Ark1'!$B$3:$BF$125,COLUMN()+1,FALSE))</f>
        <v>0</v>
      </c>
      <c r="L68" s="20">
        <f>IF(ISNA(VLOOKUP($B68,'[4]Ark1'!$B$3:$BF$125,COLUMN()+1,FALSE)),0,VLOOKUP($B68,'[4]Ark1'!$B$3:$BF$125,COLUMN()+1,FALSE))</f>
        <v>0</v>
      </c>
      <c r="M68" s="20">
        <f>IF(ISNA(VLOOKUP($B68,'[4]Ark1'!$B$3:$BF$125,COLUMN()+1,FALSE)),0,VLOOKUP($B68,'[4]Ark1'!$B$3:$BF$125,COLUMN()+1,FALSE))</f>
        <v>0</v>
      </c>
      <c r="N68" s="20">
        <f>IF(ISNA(VLOOKUP($B68,'[4]Ark1'!$B$3:$BF$125,COLUMN()+1,FALSE)),0,VLOOKUP($B68,'[4]Ark1'!$B$3:$BF$125,COLUMN()+1,FALSE))</f>
        <v>0</v>
      </c>
      <c r="O68" s="20">
        <f>IF(ISNA(VLOOKUP($B68,'[4]Ark1'!$B$3:$BF$125,COLUMN()+1,FALSE)),0,VLOOKUP($B68,'[4]Ark1'!$B$3:$BF$125,COLUMN()+1,FALSE))</f>
        <v>0</v>
      </c>
      <c r="P68" s="16">
        <f>SUM(C68:O68)</f>
        <v>0</v>
      </c>
      <c r="Q68" s="16">
        <f>IF(ISNA(VLOOKUP($B68,'[4]Ark1'!$B$3:$BF$125,57,FALSE)),0,VLOOKUP($B68,'[4]Ark1'!$B$3:$BF$125,57,FALSE))</f>
        <v>0</v>
      </c>
      <c r="R68" s="17" t="e">
        <f t="shared" si="2"/>
        <v>#DIV/0!</v>
      </c>
    </row>
    <row r="69" spans="2:18" ht="11.25">
      <c r="B69" s="25" t="s">
        <v>67</v>
      </c>
      <c r="C69" s="20">
        <f>IF(ISNA(VLOOKUP($B69,'[4]Ark1'!$B$3:$BF$125,COLUMN()+1,FALSE)),0,VLOOKUP($B69,'[4]Ark1'!$B$3:$BF$125,COLUMN()+1,FALSE))</f>
        <v>0</v>
      </c>
      <c r="D69" s="20">
        <f>IF(ISNA(VLOOKUP($B69,'[4]Ark1'!$B$3:$BF$125,COLUMN()+1,FALSE)),0,VLOOKUP($B69,'[4]Ark1'!$B$3:$BF$125,COLUMN()+1,FALSE))</f>
        <v>0</v>
      </c>
      <c r="E69" s="20">
        <f>IF(ISNA(VLOOKUP($B69,'[4]Ark1'!$B$3:$BF$125,COLUMN()+1,FALSE)),0,VLOOKUP($B69,'[4]Ark1'!$B$3:$BF$125,COLUMN()+1,FALSE))</f>
        <v>0</v>
      </c>
      <c r="F69" s="20">
        <f>IF(ISNA(VLOOKUP($B69,'[4]Ark1'!$B$3:$BF$125,COLUMN()+1,FALSE)),0,VLOOKUP($B69,'[4]Ark1'!$B$3:$BF$125,COLUMN()+1,FALSE))</f>
        <v>0</v>
      </c>
      <c r="G69" s="20">
        <f>IF(ISNA(VLOOKUP($B69,'[4]Ark1'!$B$3:$BF$125,COLUMN()+1,FALSE)),0,VLOOKUP($B69,'[4]Ark1'!$B$3:$BF$125,COLUMN()+1,FALSE))</f>
        <v>0</v>
      </c>
      <c r="H69" s="20">
        <f>IF(ISNA(VLOOKUP($B69,'[4]Ark1'!$B$3:$BF$125,COLUMN()+1,FALSE)),0,VLOOKUP($B69,'[4]Ark1'!$B$3:$BF$125,COLUMN()+1,FALSE))</f>
        <v>0</v>
      </c>
      <c r="I69" s="20">
        <f>IF(ISNA(VLOOKUP($B69,'[4]Ark1'!$B$3:$BF$125,COLUMN()+1,FALSE)),0,VLOOKUP($B69,'[4]Ark1'!$B$3:$BF$125,COLUMN()+1,FALSE))</f>
        <v>0</v>
      </c>
      <c r="J69" s="20">
        <f>IF(ISNA(VLOOKUP($B69,'[4]Ark1'!$B$3:$BF$125,COLUMN()+1,FALSE)),0,VLOOKUP($B69,'[4]Ark1'!$B$3:$BF$125,COLUMN()+1,FALSE))</f>
        <v>0</v>
      </c>
      <c r="K69" s="20">
        <f>IF(ISNA(VLOOKUP($B69,'[4]Ark1'!$B$3:$BF$125,COLUMN()+1,FALSE)),0,VLOOKUP($B69,'[4]Ark1'!$B$3:$BF$125,COLUMN()+1,FALSE))</f>
        <v>0</v>
      </c>
      <c r="L69" s="20">
        <f>IF(ISNA(VLOOKUP($B69,'[4]Ark1'!$B$3:$BF$125,COLUMN()+1,FALSE)),0,VLOOKUP($B69,'[4]Ark1'!$B$3:$BF$125,COLUMN()+1,FALSE))</f>
        <v>0</v>
      </c>
      <c r="M69" s="20">
        <f>IF(ISNA(VLOOKUP($B69,'[4]Ark1'!$B$3:$BF$125,COLUMN()+1,FALSE)),0,VLOOKUP($B69,'[4]Ark1'!$B$3:$BF$125,COLUMN()+1,FALSE))</f>
        <v>0</v>
      </c>
      <c r="N69" s="20">
        <f>IF(ISNA(VLOOKUP($B69,'[4]Ark1'!$B$3:$BF$125,COLUMN()+1,FALSE)),0,VLOOKUP($B69,'[4]Ark1'!$B$3:$BF$125,COLUMN()+1,FALSE))</f>
        <v>0</v>
      </c>
      <c r="O69" s="20">
        <f>IF(ISNA(VLOOKUP($B69,'[4]Ark1'!$B$3:$BF$125,COLUMN()+1,FALSE)),0,VLOOKUP($B69,'[4]Ark1'!$B$3:$BF$125,COLUMN()+1,FALSE))</f>
        <v>0</v>
      </c>
      <c r="P69" s="16">
        <f>SUM(C69:O69)</f>
        <v>0</v>
      </c>
      <c r="Q69" s="16">
        <f>IF(ISNA(VLOOKUP($B69,'[4]Ark1'!$B$3:$BF$125,57,FALSE)),0,VLOOKUP($B69,'[4]Ark1'!$B$3:$BF$125,57,FALSE))</f>
        <v>0</v>
      </c>
      <c r="R69" s="17" t="e">
        <f t="shared" si="2"/>
        <v>#DIV/0!</v>
      </c>
    </row>
    <row r="70" spans="2:18" ht="11.25">
      <c r="B70" s="25" t="s">
        <v>68</v>
      </c>
      <c r="C70" s="20">
        <f>IF(ISNA(VLOOKUP($B70,'[4]Ark1'!$B$3:$BF$125,COLUMN()+1,FALSE)),0,VLOOKUP($B70,'[4]Ark1'!$B$3:$BF$125,COLUMN()+1,FALSE))</f>
        <v>161.397</v>
      </c>
      <c r="D70" s="20">
        <f>IF(ISNA(VLOOKUP($B70,'[4]Ark1'!$B$3:$BF$125,COLUMN()+1,FALSE)),0,VLOOKUP($B70,'[4]Ark1'!$B$3:$BF$125,COLUMN()+1,FALSE))</f>
        <v>3</v>
      </c>
      <c r="E70" s="20">
        <f>IF(ISNA(VLOOKUP($B70,'[4]Ark1'!$B$3:$BF$125,COLUMN()+1,FALSE)),0,VLOOKUP($B70,'[4]Ark1'!$B$3:$BF$125,COLUMN()+1,FALSE))</f>
        <v>1.41902</v>
      </c>
      <c r="F70" s="20">
        <f>IF(ISNA(VLOOKUP($B70,'[4]Ark1'!$B$3:$BF$125,COLUMN()+1,FALSE)),0,VLOOKUP($B70,'[4]Ark1'!$B$3:$BF$125,COLUMN()+1,FALSE))</f>
        <v>0</v>
      </c>
      <c r="G70" s="20">
        <f>IF(ISNA(VLOOKUP($B70,'[4]Ark1'!$B$3:$BF$125,COLUMN()+1,FALSE)),0,VLOOKUP($B70,'[4]Ark1'!$B$3:$BF$125,COLUMN()+1,FALSE))</f>
        <v>0</v>
      </c>
      <c r="H70" s="20">
        <f>IF(ISNA(VLOOKUP($B70,'[4]Ark1'!$B$3:$BF$125,COLUMN()+1,FALSE)),0,VLOOKUP($B70,'[4]Ark1'!$B$3:$BF$125,COLUMN()+1,FALSE))</f>
        <v>0</v>
      </c>
      <c r="I70" s="20">
        <f>IF(ISNA(VLOOKUP($B70,'[4]Ark1'!$B$3:$BF$125,COLUMN()+1,FALSE)),0,VLOOKUP($B70,'[4]Ark1'!$B$3:$BF$125,COLUMN()+1,FALSE))</f>
        <v>0</v>
      </c>
      <c r="J70" s="20">
        <f>IF(ISNA(VLOOKUP($B70,'[4]Ark1'!$B$3:$BF$125,COLUMN()+1,FALSE)),0,VLOOKUP($B70,'[4]Ark1'!$B$3:$BF$125,COLUMN()+1,FALSE))</f>
        <v>0</v>
      </c>
      <c r="K70" s="20">
        <f>IF(ISNA(VLOOKUP($B70,'[4]Ark1'!$B$3:$BF$125,COLUMN()+1,FALSE)),0,VLOOKUP($B70,'[4]Ark1'!$B$3:$BF$125,COLUMN()+1,FALSE))</f>
        <v>0</v>
      </c>
      <c r="L70" s="20">
        <f>IF(ISNA(VLOOKUP($B70,'[4]Ark1'!$B$3:$BF$125,COLUMN()+1,FALSE)),0,VLOOKUP($B70,'[4]Ark1'!$B$3:$BF$125,COLUMN()+1,FALSE))</f>
        <v>0</v>
      </c>
      <c r="M70" s="20">
        <f>IF(ISNA(VLOOKUP($B70,'[4]Ark1'!$B$3:$BF$125,COLUMN()+1,FALSE)),0,VLOOKUP($B70,'[4]Ark1'!$B$3:$BF$125,COLUMN()+1,FALSE))</f>
        <v>0</v>
      </c>
      <c r="N70" s="20">
        <f>IF(ISNA(VLOOKUP($B70,'[4]Ark1'!$B$3:$BF$125,COLUMN()+1,FALSE)),0,VLOOKUP($B70,'[4]Ark1'!$B$3:$BF$125,COLUMN()+1,FALSE))</f>
        <v>0</v>
      </c>
      <c r="O70" s="20">
        <f>IF(ISNA(VLOOKUP($B70,'[4]Ark1'!$B$3:$BF$125,COLUMN()+1,FALSE)),0,VLOOKUP($B70,'[4]Ark1'!$B$3:$BF$125,COLUMN()+1,FALSE))</f>
        <v>0</v>
      </c>
      <c r="P70" s="16">
        <f>SUM(C70:O70)</f>
        <v>165.81601999999998</v>
      </c>
      <c r="Q70" s="16">
        <f>IF(ISNA(VLOOKUP($B70,'[4]Ark1'!$B$3:$BF$125,57,FALSE)),0,VLOOKUP($B70,'[4]Ark1'!$B$3:$BF$125,57,FALSE))</f>
        <v>388</v>
      </c>
      <c r="R70" s="17">
        <f t="shared" si="2"/>
        <v>42.736087628865974</v>
      </c>
    </row>
    <row r="71" spans="15:18" ht="11.25">
      <c r="O71" s="5" t="s">
        <v>12</v>
      </c>
      <c r="P71" s="16">
        <f>SUM(P66:P70)</f>
        <v>2474.5617999999995</v>
      </c>
      <c r="Q71" s="16">
        <f>SUM(Q66:Q70)</f>
        <v>4066</v>
      </c>
      <c r="R71" s="17">
        <f t="shared" si="2"/>
        <v>60.85985735366452</v>
      </c>
    </row>
    <row r="72" ht="11.25">
      <c r="B72" s="29" t="str">
        <f>CONCATENATE("I øverste tabel er felter markeret når summen afviger med mere end ",TEXT(C73,0)," % positivt fra det akkumulerede budget")</f>
        <v>I øverste tabel er felter markeret når summen afviger med mere end 5 % positivt fra det akkumulerede budget</v>
      </c>
    </row>
    <row r="73" spans="2:4" ht="11.25">
      <c r="B73" s="1" t="s">
        <v>106</v>
      </c>
      <c r="C73" s="1">
        <f>Totaler!$C$72</f>
        <v>5</v>
      </c>
      <c r="D73" s="1" t="str">
        <f>"%"</f>
        <v>%</v>
      </c>
    </row>
    <row r="74" ht="11.25">
      <c r="B74" s="1" t="str">
        <f>VLOOKUP("Tidspunkt",'[4]Ark1'!$A$1:$D$130,4,FALSE)</f>
        <v>15-05-2003 15:43:32</v>
      </c>
    </row>
  </sheetData>
  <conditionalFormatting sqref="E13:Q13">
    <cfRule type="cellIs" priority="1" dxfId="0" operator="greaterThan" stopIfTrue="1">
      <formula>E12+E12*$C$73%</formula>
    </cfRule>
  </conditionalFormatting>
  <printOptions/>
  <pageMargins left="0.1968503937007874" right="0.1968503937007874" top="0.3937007874015748" bottom="0.3937007874015748" header="0" footer="0"/>
  <pageSetup horizontalDpi="600" verticalDpi="600" orientation="portrait" paperSize="9" scale="8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U77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18" width="6.7109375" style="1" customWidth="1"/>
    <col min="19" max="19" width="1.7109375" style="1" customWidth="1"/>
    <col min="20" max="16384" width="9.140625" style="1" customWidth="1"/>
  </cols>
  <sheetData>
    <row r="1" ht="11.25"/>
    <row r="2" ht="11.25"/>
    <row r="3" ht="11.25">
      <c r="B3" s="1" t="str">
        <f>VLOOKUP("Kommune",'[4]Ark1'!$A$1:$D$207,4,FALSE)</f>
        <v>Test Kommuneat</v>
      </c>
    </row>
    <row r="4" spans="2:12" ht="12.75">
      <c r="B4" s="22">
        <f>'[4]Ark1'!$D$1</f>
        <v>2003</v>
      </c>
      <c r="C4" s="22" t="str">
        <f>'[4]Ark1'!$A$1</f>
        <v>Måned 04</v>
      </c>
      <c r="H4" s="10" t="s">
        <v>25</v>
      </c>
      <c r="I4" s="11"/>
      <c r="J4" s="11"/>
      <c r="K4" s="11"/>
      <c r="L4" s="26" t="s">
        <v>55</v>
      </c>
    </row>
    <row r="5" spans="8:12" ht="12.75">
      <c r="H5" s="2"/>
      <c r="I5" s="3"/>
      <c r="J5" s="3"/>
      <c r="K5" s="3"/>
      <c r="L5" s="3"/>
    </row>
    <row r="6" ht="11.25"/>
    <row r="7" spans="2:18" ht="11.25">
      <c r="B7" s="9"/>
      <c r="C7" s="8"/>
      <c r="D7" s="7"/>
      <c r="E7" s="4" t="s">
        <v>0</v>
      </c>
      <c r="F7" s="4" t="s">
        <v>1</v>
      </c>
      <c r="G7" s="4" t="s">
        <v>2</v>
      </c>
      <c r="H7" s="4" t="s">
        <v>3</v>
      </c>
      <c r="I7" s="4" t="s">
        <v>4</v>
      </c>
      <c r="J7" s="4" t="s">
        <v>5</v>
      </c>
      <c r="K7" s="4" t="s">
        <v>6</v>
      </c>
      <c r="L7" s="4" t="s">
        <v>7</v>
      </c>
      <c r="M7" s="4" t="s">
        <v>8</v>
      </c>
      <c r="N7" s="4" t="s">
        <v>9</v>
      </c>
      <c r="O7" s="4" t="s">
        <v>10</v>
      </c>
      <c r="P7" s="4" t="s">
        <v>11</v>
      </c>
      <c r="Q7" s="4" t="s">
        <v>13</v>
      </c>
      <c r="R7" s="4" t="s">
        <v>12</v>
      </c>
    </row>
    <row r="8" spans="2:18" ht="11.25">
      <c r="B8" s="9" t="s">
        <v>15</v>
      </c>
      <c r="C8" s="8"/>
      <c r="D8" s="7"/>
      <c r="E8" s="5">
        <v>682</v>
      </c>
      <c r="F8" s="5">
        <v>1011</v>
      </c>
      <c r="G8" s="5">
        <v>1718</v>
      </c>
      <c r="H8" s="5">
        <v>1103</v>
      </c>
      <c r="I8" s="5">
        <v>1143</v>
      </c>
      <c r="J8" s="5">
        <v>1974</v>
      </c>
      <c r="K8" s="5">
        <v>1856</v>
      </c>
      <c r="L8" s="5">
        <v>1946</v>
      </c>
      <c r="M8" s="5">
        <v>764</v>
      </c>
      <c r="N8" s="5">
        <v>1004</v>
      </c>
      <c r="O8" s="5">
        <v>1203</v>
      </c>
      <c r="P8" s="5">
        <v>1165</v>
      </c>
      <c r="Q8" s="5">
        <v>-236</v>
      </c>
      <c r="R8" s="17">
        <f>SUM(E8:Q8)</f>
        <v>15333</v>
      </c>
    </row>
    <row r="9" spans="2:18" ht="11.25">
      <c r="B9" s="9" t="s">
        <v>41</v>
      </c>
      <c r="C9" s="8"/>
      <c r="D9" s="7"/>
      <c r="E9" s="20">
        <v>736</v>
      </c>
      <c r="F9" s="20">
        <v>938</v>
      </c>
      <c r="G9" s="20">
        <v>1374</v>
      </c>
      <c r="H9" s="20">
        <v>1238</v>
      </c>
      <c r="I9" s="20">
        <v>1779</v>
      </c>
      <c r="J9" s="20">
        <v>1378</v>
      </c>
      <c r="K9" s="20">
        <v>1983</v>
      </c>
      <c r="L9" s="20">
        <v>3221</v>
      </c>
      <c r="M9" s="20">
        <v>581</v>
      </c>
      <c r="N9" s="20">
        <v>743</v>
      </c>
      <c r="O9" s="20">
        <v>1023</v>
      </c>
      <c r="P9" s="20">
        <v>1836</v>
      </c>
      <c r="Q9" s="20">
        <v>212</v>
      </c>
      <c r="R9" s="17">
        <f>SUM(E9:Q9)</f>
        <v>17042</v>
      </c>
    </row>
    <row r="10" spans="2:21" ht="11.25">
      <c r="B10" s="9" t="s">
        <v>42</v>
      </c>
      <c r="C10" s="8"/>
      <c r="D10" s="7"/>
      <c r="E10" s="16">
        <f>VLOOKUP($L$4,'[4]Ark1'!$B$3:$BF$125,COLUMN()+12,FALSE)</f>
        <v>111</v>
      </c>
      <c r="F10" s="16">
        <f>VLOOKUP($L$4,'[4]Ark1'!$B$3:$BF$125,COLUMN()+12,FALSE)</f>
        <v>148</v>
      </c>
      <c r="G10" s="16">
        <f>VLOOKUP($L$4,'[4]Ark1'!$B$3:$BF$125,COLUMN()+12,FALSE)</f>
        <v>208</v>
      </c>
      <c r="H10" s="16">
        <f>VLOOKUP($L$4,'[4]Ark1'!$B$3:$BF$125,COLUMN()+12,FALSE)</f>
        <v>197</v>
      </c>
      <c r="I10" s="16">
        <f>VLOOKUP($L$4,'[4]Ark1'!$B$3:$BF$125,COLUMN()+12,FALSE)</f>
        <v>188</v>
      </c>
      <c r="J10" s="16">
        <f>VLOOKUP($L$4,'[4]Ark1'!$B$3:$BF$125,COLUMN()+12,FALSE)</f>
        <v>106</v>
      </c>
      <c r="K10" s="16">
        <f>VLOOKUP($L$4,'[4]Ark1'!$B$3:$BF$125,COLUMN()+12,FALSE)</f>
        <v>161</v>
      </c>
      <c r="L10" s="16">
        <f>VLOOKUP($L$4,'[4]Ark1'!$B$3:$BF$125,COLUMN()+12,FALSE)</f>
        <v>135</v>
      </c>
      <c r="M10" s="16">
        <f>VLOOKUP($L$4,'[4]Ark1'!$B$3:$BF$125,COLUMN()+12,FALSE)</f>
        <v>125</v>
      </c>
      <c r="N10" s="16">
        <f>VLOOKUP($L$4,'[4]Ark1'!$B$3:$BF$125,COLUMN()+12,FALSE)</f>
        <v>289</v>
      </c>
      <c r="O10" s="16">
        <f>VLOOKUP($L$4,'[4]Ark1'!$B$3:$BF$125,COLUMN()+12,FALSE)</f>
        <v>177</v>
      </c>
      <c r="P10" s="16">
        <f>VLOOKUP($L$4,'[4]Ark1'!$B$3:$BF$125,COLUMN()+12,FALSE)</f>
        <v>226</v>
      </c>
      <c r="Q10" s="16">
        <f>VLOOKUP($L$4,'[4]Ark1'!$B$3:$BF$125,COLUMN()+12,FALSE)</f>
        <v>83</v>
      </c>
      <c r="R10" s="17">
        <f>SUM(E10:Q10)</f>
        <v>2154</v>
      </c>
      <c r="U10" s="14"/>
    </row>
    <row r="11" spans="2:18" ht="11.25">
      <c r="B11" s="9" t="s">
        <v>43</v>
      </c>
      <c r="C11" s="8"/>
      <c r="D11" s="7"/>
      <c r="E11" s="16">
        <f>VLOOKUP($L$4,'[4]Ark1'!$B$3:$BF$125,COLUMN()-1,FALSE)</f>
        <v>194.98465999999996</v>
      </c>
      <c r="F11" s="16">
        <f>VLOOKUP($L$4,'[4]Ark1'!$B$3:$BF$125,COLUMN()-1,FALSE)</f>
        <v>185.8207</v>
      </c>
      <c r="G11" s="16">
        <f>VLOOKUP($L$4,'[4]Ark1'!$B$3:$BF$125,COLUMN()-1,FALSE)</f>
        <v>25.49368</v>
      </c>
      <c r="H11" s="16">
        <f>VLOOKUP($L$4,'[4]Ark1'!$B$3:$BF$125,COLUMN()-1,FALSE)</f>
        <v>0</v>
      </c>
      <c r="I11" s="16">
        <f>VLOOKUP($L$4,'[4]Ark1'!$B$3:$BF$125,COLUMN()-1,FALSE)</f>
        <v>0</v>
      </c>
      <c r="J11" s="16">
        <f>VLOOKUP($L$4,'[4]Ark1'!$B$3:$BF$125,COLUMN()-1,FALSE)</f>
        <v>0</v>
      </c>
      <c r="K11" s="16">
        <f>VLOOKUP($L$4,'[4]Ark1'!$B$3:$BF$125,COLUMN()-1,FALSE)</f>
        <v>0</v>
      </c>
      <c r="L11" s="16">
        <f>VLOOKUP($L$4,'[4]Ark1'!$B$3:$BF$125,COLUMN()-1,FALSE)</f>
        <v>0</v>
      </c>
      <c r="M11" s="16">
        <f>VLOOKUP($L$4,'[4]Ark1'!$B$3:$BF$125,COLUMN()-1,FALSE)</f>
        <v>0</v>
      </c>
      <c r="N11" s="16">
        <f>VLOOKUP($L$4,'[4]Ark1'!$B$3:$BF$125,COLUMN()-1,FALSE)</f>
        <v>0</v>
      </c>
      <c r="O11" s="16">
        <f>VLOOKUP($L$4,'[4]Ark1'!$B$3:$BF$125,COLUMN()-1,FALSE)</f>
        <v>0</v>
      </c>
      <c r="P11" s="16">
        <f>VLOOKUP($L$4,'[4]Ark1'!$B$3:$BF$125,COLUMN()-1,FALSE)</f>
        <v>0</v>
      </c>
      <c r="Q11" s="16">
        <f>VLOOKUP($L$4,'[4]Ark1'!$B$3:$BF$125,COLUMN()-1,FALSE)</f>
        <v>0</v>
      </c>
      <c r="R11" s="17">
        <f>SUM(E11:Q11)</f>
        <v>406.29903999999993</v>
      </c>
    </row>
    <row r="12" spans="2:18" ht="11.25">
      <c r="B12" s="9" t="s">
        <v>44</v>
      </c>
      <c r="C12" s="8"/>
      <c r="D12" s="7"/>
      <c r="E12" s="5">
        <f>+E10</f>
        <v>111</v>
      </c>
      <c r="F12" s="5">
        <f aca="true" t="shared" si="0" ref="F12:Q12">+F10+E12</f>
        <v>259</v>
      </c>
      <c r="G12" s="5">
        <f t="shared" si="0"/>
        <v>467</v>
      </c>
      <c r="H12" s="5">
        <f t="shared" si="0"/>
        <v>664</v>
      </c>
      <c r="I12" s="5">
        <f t="shared" si="0"/>
        <v>852</v>
      </c>
      <c r="J12" s="5">
        <f t="shared" si="0"/>
        <v>958</v>
      </c>
      <c r="K12" s="5">
        <f t="shared" si="0"/>
        <v>1119</v>
      </c>
      <c r="L12" s="5">
        <f t="shared" si="0"/>
        <v>1254</v>
      </c>
      <c r="M12" s="5">
        <f t="shared" si="0"/>
        <v>1379</v>
      </c>
      <c r="N12" s="5">
        <f t="shared" si="0"/>
        <v>1668</v>
      </c>
      <c r="O12" s="5">
        <f t="shared" si="0"/>
        <v>1845</v>
      </c>
      <c r="P12" s="5">
        <f t="shared" si="0"/>
        <v>2071</v>
      </c>
      <c r="Q12" s="5">
        <f t="shared" si="0"/>
        <v>2154</v>
      </c>
      <c r="R12" s="15"/>
    </row>
    <row r="13" spans="2:18" ht="11.25">
      <c r="B13" s="9" t="s">
        <v>45</v>
      </c>
      <c r="C13" s="8"/>
      <c r="D13" s="7"/>
      <c r="E13" s="5">
        <f>+E11</f>
        <v>194.98465999999996</v>
      </c>
      <c r="F13" s="5">
        <f aca="true" t="shared" si="1" ref="F13:Q13">+F11+E13</f>
        <v>380.80535999999995</v>
      </c>
      <c r="G13" s="5">
        <f t="shared" si="1"/>
        <v>406.29903999999993</v>
      </c>
      <c r="H13" s="5">
        <f t="shared" si="1"/>
        <v>406.29903999999993</v>
      </c>
      <c r="I13" s="5">
        <f t="shared" si="1"/>
        <v>406.29903999999993</v>
      </c>
      <c r="J13" s="5">
        <f t="shared" si="1"/>
        <v>406.29903999999993</v>
      </c>
      <c r="K13" s="5">
        <f t="shared" si="1"/>
        <v>406.29903999999993</v>
      </c>
      <c r="L13" s="5">
        <f t="shared" si="1"/>
        <v>406.29903999999993</v>
      </c>
      <c r="M13" s="5">
        <f t="shared" si="1"/>
        <v>406.29903999999993</v>
      </c>
      <c r="N13" s="5">
        <f t="shared" si="1"/>
        <v>406.29903999999993</v>
      </c>
      <c r="O13" s="5">
        <f t="shared" si="1"/>
        <v>406.29903999999993</v>
      </c>
      <c r="P13" s="5">
        <f t="shared" si="1"/>
        <v>406.29903999999993</v>
      </c>
      <c r="Q13" s="5">
        <f t="shared" si="1"/>
        <v>406.29903999999993</v>
      </c>
      <c r="R13" s="15"/>
    </row>
    <row r="14" spans="2:18" ht="11.25">
      <c r="B14" s="6"/>
      <c r="C14" s="6"/>
      <c r="D14" s="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2.75">
      <c r="H61" s="2" t="s">
        <v>18</v>
      </c>
    </row>
    <row r="62" ht="11.25"/>
    <row r="63" ht="11.25"/>
    <row r="64" ht="11.25"/>
    <row r="65" spans="2:18" ht="11.25">
      <c r="B65" s="9" t="s">
        <v>48</v>
      </c>
      <c r="C65" s="4" t="s">
        <v>0</v>
      </c>
      <c r="D65" s="4" t="s">
        <v>1</v>
      </c>
      <c r="E65" s="4" t="s">
        <v>2</v>
      </c>
      <c r="F65" s="4" t="s">
        <v>3</v>
      </c>
      <c r="G65" s="4" t="s">
        <v>4</v>
      </c>
      <c r="H65" s="4" t="s">
        <v>5</v>
      </c>
      <c r="I65" s="4" t="s">
        <v>6</v>
      </c>
      <c r="J65" s="4" t="s">
        <v>7</v>
      </c>
      <c r="K65" s="4" t="s">
        <v>8</v>
      </c>
      <c r="L65" s="4" t="s">
        <v>9</v>
      </c>
      <c r="M65" s="4" t="s">
        <v>10</v>
      </c>
      <c r="N65" s="4" t="s">
        <v>11</v>
      </c>
      <c r="O65" s="4" t="s">
        <v>13</v>
      </c>
      <c r="P65" s="4" t="s">
        <v>17</v>
      </c>
      <c r="Q65" s="4" t="s">
        <v>16</v>
      </c>
      <c r="R65" s="4" t="s">
        <v>19</v>
      </c>
    </row>
    <row r="66" spans="2:18" ht="11.25">
      <c r="B66" s="25" t="s">
        <v>69</v>
      </c>
      <c r="C66" s="20">
        <f>IF(ISNA(VLOOKUP($B66,'[4]Ark1'!$B$3:$BF$125,COLUMN()+1,FALSE)),0,VLOOKUP($B66,'[4]Ark1'!$B$3:$BF$125,COLUMN()+1,FALSE))</f>
        <v>0</v>
      </c>
      <c r="D66" s="20">
        <f>IF(ISNA(VLOOKUP($B66,'[4]Ark1'!$B$3:$BF$125,COLUMN()+1,FALSE)),0,VLOOKUP($B66,'[4]Ark1'!$B$3:$BF$125,COLUMN()+1,FALSE))</f>
        <v>0</v>
      </c>
      <c r="E66" s="20">
        <f>IF(ISNA(VLOOKUP($B66,'[4]Ark1'!$B$3:$BF$125,COLUMN()+1,FALSE)),0,VLOOKUP($B66,'[4]Ark1'!$B$3:$BF$125,COLUMN()+1,FALSE))</f>
        <v>0</v>
      </c>
      <c r="F66" s="20">
        <f>IF(ISNA(VLOOKUP($B66,'[4]Ark1'!$B$3:$BF$125,COLUMN()+1,FALSE)),0,VLOOKUP($B66,'[4]Ark1'!$B$3:$BF$125,COLUMN()+1,FALSE))</f>
        <v>0</v>
      </c>
      <c r="G66" s="20">
        <f>IF(ISNA(VLOOKUP($B66,'[4]Ark1'!$B$3:$BF$125,COLUMN()+1,FALSE)),0,VLOOKUP($B66,'[4]Ark1'!$B$3:$BF$125,COLUMN()+1,FALSE))</f>
        <v>0</v>
      </c>
      <c r="H66" s="20">
        <f>IF(ISNA(VLOOKUP($B66,'[4]Ark1'!$B$3:$BF$125,COLUMN()+1,FALSE)),0,VLOOKUP($B66,'[4]Ark1'!$B$3:$BF$125,COLUMN()+1,FALSE))</f>
        <v>0</v>
      </c>
      <c r="I66" s="20">
        <f>IF(ISNA(VLOOKUP($B66,'[4]Ark1'!$B$3:$BF$125,COLUMN()+1,FALSE)),0,VLOOKUP($B66,'[4]Ark1'!$B$3:$BF$125,COLUMN()+1,FALSE))</f>
        <v>0</v>
      </c>
      <c r="J66" s="20">
        <f>IF(ISNA(VLOOKUP($B66,'[4]Ark1'!$B$3:$BF$125,COLUMN()+1,FALSE)),0,VLOOKUP($B66,'[4]Ark1'!$B$3:$BF$125,COLUMN()+1,FALSE))</f>
        <v>0</v>
      </c>
      <c r="K66" s="20">
        <f>IF(ISNA(VLOOKUP($B66,'[4]Ark1'!$B$3:$BF$125,COLUMN()+1,FALSE)),0,VLOOKUP($B66,'[4]Ark1'!$B$3:$BF$125,COLUMN()+1,FALSE))</f>
        <v>0</v>
      </c>
      <c r="L66" s="20">
        <f>IF(ISNA(VLOOKUP($B66,'[4]Ark1'!$B$3:$BF$125,COLUMN()+1,FALSE)),0,VLOOKUP($B66,'[4]Ark1'!$B$3:$BF$125,COLUMN()+1,FALSE))</f>
        <v>0</v>
      </c>
      <c r="M66" s="20">
        <f>IF(ISNA(VLOOKUP($B66,'[4]Ark1'!$B$3:$BF$125,COLUMN()+1,FALSE)),0,VLOOKUP($B66,'[4]Ark1'!$B$3:$BF$125,COLUMN()+1,FALSE))</f>
        <v>0</v>
      </c>
      <c r="N66" s="20">
        <f>IF(ISNA(VLOOKUP($B66,'[4]Ark1'!$B$3:$BF$125,COLUMN()+1,FALSE)),0,VLOOKUP($B66,'[4]Ark1'!$B$3:$BF$125,COLUMN()+1,FALSE))</f>
        <v>0</v>
      </c>
      <c r="O66" s="20">
        <f>IF(ISNA(VLOOKUP($B66,'[4]Ark1'!$B$3:$BF$125,COLUMN()+1,FALSE)),0,VLOOKUP($B66,'[4]Ark1'!$B$3:$BF$125,COLUMN()+1,FALSE))</f>
        <v>0</v>
      </c>
      <c r="P66" s="16">
        <f aca="true" t="shared" si="2" ref="P66:P73">SUM(C66:O66)</f>
        <v>0</v>
      </c>
      <c r="Q66" s="16">
        <f>IF(ISNA(VLOOKUP($B66,'[4]Ark1'!$B$3:$BF$125,57,FALSE)),0,VLOOKUP($B66,'[4]Ark1'!$B$3:$BF$125,57,FALSE))</f>
        <v>79</v>
      </c>
      <c r="R66" s="17">
        <f aca="true" t="shared" si="3" ref="R66:R74">+P66/Q66*100</f>
        <v>0</v>
      </c>
    </row>
    <row r="67" spans="2:18" ht="11.25">
      <c r="B67" s="25" t="s">
        <v>70</v>
      </c>
      <c r="C67" s="20">
        <f>IF(ISNA(VLOOKUP($B67,'[4]Ark1'!$B$3:$BF$125,COLUMN()+1,FALSE)),0,VLOOKUP($B67,'[4]Ark1'!$B$3:$BF$125,COLUMN()+1,FALSE))</f>
        <v>26.49222</v>
      </c>
      <c r="D67" s="20">
        <f>IF(ISNA(VLOOKUP($B67,'[4]Ark1'!$B$3:$BF$125,COLUMN()+1,FALSE)),0,VLOOKUP($B67,'[4]Ark1'!$B$3:$BF$125,COLUMN()+1,FALSE))</f>
        <v>25.861009999999997</v>
      </c>
      <c r="E67" s="20">
        <f>IF(ISNA(VLOOKUP($B67,'[4]Ark1'!$B$3:$BF$125,COLUMN()+1,FALSE)),0,VLOOKUP($B67,'[4]Ark1'!$B$3:$BF$125,COLUMN()+1,FALSE))</f>
        <v>0.73373</v>
      </c>
      <c r="F67" s="20">
        <f>IF(ISNA(VLOOKUP($B67,'[4]Ark1'!$B$3:$BF$125,COLUMN()+1,FALSE)),0,VLOOKUP($B67,'[4]Ark1'!$B$3:$BF$125,COLUMN()+1,FALSE))</f>
        <v>0</v>
      </c>
      <c r="G67" s="20">
        <f>IF(ISNA(VLOOKUP($B67,'[4]Ark1'!$B$3:$BF$125,COLUMN()+1,FALSE)),0,VLOOKUP($B67,'[4]Ark1'!$B$3:$BF$125,COLUMN()+1,FALSE))</f>
        <v>0</v>
      </c>
      <c r="H67" s="20">
        <f>IF(ISNA(VLOOKUP($B67,'[4]Ark1'!$B$3:$BF$125,COLUMN()+1,FALSE)),0,VLOOKUP($B67,'[4]Ark1'!$B$3:$BF$125,COLUMN()+1,FALSE))</f>
        <v>0</v>
      </c>
      <c r="I67" s="20">
        <f>IF(ISNA(VLOOKUP($B67,'[4]Ark1'!$B$3:$BF$125,COLUMN()+1,FALSE)),0,VLOOKUP($B67,'[4]Ark1'!$B$3:$BF$125,COLUMN()+1,FALSE))</f>
        <v>0</v>
      </c>
      <c r="J67" s="20">
        <f>IF(ISNA(VLOOKUP($B67,'[4]Ark1'!$B$3:$BF$125,COLUMN()+1,FALSE)),0,VLOOKUP($B67,'[4]Ark1'!$B$3:$BF$125,COLUMN()+1,FALSE))</f>
        <v>0</v>
      </c>
      <c r="K67" s="20">
        <f>IF(ISNA(VLOOKUP($B67,'[4]Ark1'!$B$3:$BF$125,COLUMN()+1,FALSE)),0,VLOOKUP($B67,'[4]Ark1'!$B$3:$BF$125,COLUMN()+1,FALSE))</f>
        <v>0</v>
      </c>
      <c r="L67" s="20">
        <f>IF(ISNA(VLOOKUP($B67,'[4]Ark1'!$B$3:$BF$125,COLUMN()+1,FALSE)),0,VLOOKUP($B67,'[4]Ark1'!$B$3:$BF$125,COLUMN()+1,FALSE))</f>
        <v>0</v>
      </c>
      <c r="M67" s="20">
        <f>IF(ISNA(VLOOKUP($B67,'[4]Ark1'!$B$3:$BF$125,COLUMN()+1,FALSE)),0,VLOOKUP($B67,'[4]Ark1'!$B$3:$BF$125,COLUMN()+1,FALSE))</f>
        <v>0</v>
      </c>
      <c r="N67" s="20">
        <f>IF(ISNA(VLOOKUP($B67,'[4]Ark1'!$B$3:$BF$125,COLUMN()+1,FALSE)),0,VLOOKUP($B67,'[4]Ark1'!$B$3:$BF$125,COLUMN()+1,FALSE))</f>
        <v>0</v>
      </c>
      <c r="O67" s="20">
        <f>IF(ISNA(VLOOKUP($B67,'[4]Ark1'!$B$3:$BF$125,COLUMN()+1,FALSE)),0,VLOOKUP($B67,'[4]Ark1'!$B$3:$BF$125,COLUMN()+1,FALSE))</f>
        <v>0</v>
      </c>
      <c r="P67" s="16">
        <f t="shared" si="2"/>
        <v>53.08696</v>
      </c>
      <c r="Q67" s="16">
        <f>IF(ISNA(VLOOKUP($B67,'[4]Ark1'!$B$3:$BF$125,57,FALSE)),0,VLOOKUP($B67,'[4]Ark1'!$B$3:$BF$125,57,FALSE))</f>
        <v>104</v>
      </c>
      <c r="R67" s="17">
        <f t="shared" si="3"/>
        <v>51.045153846153845</v>
      </c>
    </row>
    <row r="68" spans="2:18" ht="11.25">
      <c r="B68" s="25" t="s">
        <v>71</v>
      </c>
      <c r="C68" s="20">
        <f>IF(ISNA(VLOOKUP($B68,'[4]Ark1'!$B$3:$BF$125,COLUMN()+1,FALSE)),0,VLOOKUP($B68,'[4]Ark1'!$B$3:$BF$125,COLUMN()+1,FALSE))</f>
        <v>5.62862</v>
      </c>
      <c r="D68" s="20">
        <f>IF(ISNA(VLOOKUP($B68,'[4]Ark1'!$B$3:$BF$125,COLUMN()+1,FALSE)),0,VLOOKUP($B68,'[4]Ark1'!$B$3:$BF$125,COLUMN()+1,FALSE))</f>
        <v>-5.5570200000000005</v>
      </c>
      <c r="E68" s="20">
        <f>IF(ISNA(VLOOKUP($B68,'[4]Ark1'!$B$3:$BF$125,COLUMN()+1,FALSE)),0,VLOOKUP($B68,'[4]Ark1'!$B$3:$BF$125,COLUMN()+1,FALSE))</f>
        <v>7.65533</v>
      </c>
      <c r="F68" s="20">
        <f>IF(ISNA(VLOOKUP($B68,'[4]Ark1'!$B$3:$BF$125,COLUMN()+1,FALSE)),0,VLOOKUP($B68,'[4]Ark1'!$B$3:$BF$125,COLUMN()+1,FALSE))</f>
        <v>0</v>
      </c>
      <c r="G68" s="20">
        <f>IF(ISNA(VLOOKUP($B68,'[4]Ark1'!$B$3:$BF$125,COLUMN()+1,FALSE)),0,VLOOKUP($B68,'[4]Ark1'!$B$3:$BF$125,COLUMN()+1,FALSE))</f>
        <v>0</v>
      </c>
      <c r="H68" s="20">
        <f>IF(ISNA(VLOOKUP($B68,'[4]Ark1'!$B$3:$BF$125,COLUMN()+1,FALSE)),0,VLOOKUP($B68,'[4]Ark1'!$B$3:$BF$125,COLUMN()+1,FALSE))</f>
        <v>0</v>
      </c>
      <c r="I68" s="20">
        <f>IF(ISNA(VLOOKUP($B68,'[4]Ark1'!$B$3:$BF$125,COLUMN()+1,FALSE)),0,VLOOKUP($B68,'[4]Ark1'!$B$3:$BF$125,COLUMN()+1,FALSE))</f>
        <v>0</v>
      </c>
      <c r="J68" s="20">
        <f>IF(ISNA(VLOOKUP($B68,'[4]Ark1'!$B$3:$BF$125,COLUMN()+1,FALSE)),0,VLOOKUP($B68,'[4]Ark1'!$B$3:$BF$125,COLUMN()+1,FALSE))</f>
        <v>0</v>
      </c>
      <c r="K68" s="20">
        <f>IF(ISNA(VLOOKUP($B68,'[4]Ark1'!$B$3:$BF$125,COLUMN()+1,FALSE)),0,VLOOKUP($B68,'[4]Ark1'!$B$3:$BF$125,COLUMN()+1,FALSE))</f>
        <v>0</v>
      </c>
      <c r="L68" s="20">
        <f>IF(ISNA(VLOOKUP($B68,'[4]Ark1'!$B$3:$BF$125,COLUMN()+1,FALSE)),0,VLOOKUP($B68,'[4]Ark1'!$B$3:$BF$125,COLUMN()+1,FALSE))</f>
        <v>0</v>
      </c>
      <c r="M68" s="20">
        <f>IF(ISNA(VLOOKUP($B68,'[4]Ark1'!$B$3:$BF$125,COLUMN()+1,FALSE)),0,VLOOKUP($B68,'[4]Ark1'!$B$3:$BF$125,COLUMN()+1,FALSE))</f>
        <v>0</v>
      </c>
      <c r="N68" s="20">
        <f>IF(ISNA(VLOOKUP($B68,'[4]Ark1'!$B$3:$BF$125,COLUMN()+1,FALSE)),0,VLOOKUP($B68,'[4]Ark1'!$B$3:$BF$125,COLUMN()+1,FALSE))</f>
        <v>0</v>
      </c>
      <c r="O68" s="20">
        <f>IF(ISNA(VLOOKUP($B68,'[4]Ark1'!$B$3:$BF$125,COLUMN()+1,FALSE)),0,VLOOKUP($B68,'[4]Ark1'!$B$3:$BF$125,COLUMN()+1,FALSE))</f>
        <v>0</v>
      </c>
      <c r="P68" s="16">
        <f t="shared" si="2"/>
        <v>7.726929999999999</v>
      </c>
      <c r="Q68" s="16">
        <f>IF(ISNA(VLOOKUP($B68,'[4]Ark1'!$B$3:$BF$125,57,FALSE)),0,VLOOKUP($B68,'[4]Ark1'!$B$3:$BF$125,57,FALSE))</f>
        <v>8</v>
      </c>
      <c r="R68" s="17">
        <f t="shared" si="3"/>
        <v>96.586625</v>
      </c>
    </row>
    <row r="69" spans="2:18" ht="11.25">
      <c r="B69" s="25" t="s">
        <v>72</v>
      </c>
      <c r="C69" s="20">
        <f>IF(ISNA(VLOOKUP($B69,'[4]Ark1'!$B$3:$BF$125,COLUMN()+1,FALSE)),0,VLOOKUP($B69,'[4]Ark1'!$B$3:$BF$125,COLUMN()+1,FALSE))</f>
        <v>7.54133</v>
      </c>
      <c r="D69" s="20">
        <f>IF(ISNA(VLOOKUP($B69,'[4]Ark1'!$B$3:$BF$125,COLUMN()+1,FALSE)),0,VLOOKUP($B69,'[4]Ark1'!$B$3:$BF$125,COLUMN()+1,FALSE))</f>
        <v>-1.89297</v>
      </c>
      <c r="E69" s="20">
        <f>IF(ISNA(VLOOKUP($B69,'[4]Ark1'!$B$3:$BF$125,COLUMN()+1,FALSE)),0,VLOOKUP($B69,'[4]Ark1'!$B$3:$BF$125,COLUMN()+1,FALSE))</f>
        <v>0.07959000000000001</v>
      </c>
      <c r="F69" s="20">
        <f>IF(ISNA(VLOOKUP($B69,'[4]Ark1'!$B$3:$BF$125,COLUMN()+1,FALSE)),0,VLOOKUP($B69,'[4]Ark1'!$B$3:$BF$125,COLUMN()+1,FALSE))</f>
        <v>0</v>
      </c>
      <c r="G69" s="20">
        <f>IF(ISNA(VLOOKUP($B69,'[4]Ark1'!$B$3:$BF$125,COLUMN()+1,FALSE)),0,VLOOKUP($B69,'[4]Ark1'!$B$3:$BF$125,COLUMN()+1,FALSE))</f>
        <v>0</v>
      </c>
      <c r="H69" s="20">
        <f>IF(ISNA(VLOOKUP($B69,'[4]Ark1'!$B$3:$BF$125,COLUMN()+1,FALSE)),0,VLOOKUP($B69,'[4]Ark1'!$B$3:$BF$125,COLUMN()+1,FALSE))</f>
        <v>0</v>
      </c>
      <c r="I69" s="20">
        <f>IF(ISNA(VLOOKUP($B69,'[4]Ark1'!$B$3:$BF$125,COLUMN()+1,FALSE)),0,VLOOKUP($B69,'[4]Ark1'!$B$3:$BF$125,COLUMN()+1,FALSE))</f>
        <v>0</v>
      </c>
      <c r="J69" s="20">
        <f>IF(ISNA(VLOOKUP($B69,'[4]Ark1'!$B$3:$BF$125,COLUMN()+1,FALSE)),0,VLOOKUP($B69,'[4]Ark1'!$B$3:$BF$125,COLUMN()+1,FALSE))</f>
        <v>0</v>
      </c>
      <c r="K69" s="20">
        <f>IF(ISNA(VLOOKUP($B69,'[4]Ark1'!$B$3:$BF$125,COLUMN()+1,FALSE)),0,VLOOKUP($B69,'[4]Ark1'!$B$3:$BF$125,COLUMN()+1,FALSE))</f>
        <v>0</v>
      </c>
      <c r="L69" s="20">
        <f>IF(ISNA(VLOOKUP($B69,'[4]Ark1'!$B$3:$BF$125,COLUMN()+1,FALSE)),0,VLOOKUP($B69,'[4]Ark1'!$B$3:$BF$125,COLUMN()+1,FALSE))</f>
        <v>0</v>
      </c>
      <c r="M69" s="20">
        <f>IF(ISNA(VLOOKUP($B69,'[4]Ark1'!$B$3:$BF$125,COLUMN()+1,FALSE)),0,VLOOKUP($B69,'[4]Ark1'!$B$3:$BF$125,COLUMN()+1,FALSE))</f>
        <v>0</v>
      </c>
      <c r="N69" s="20">
        <f>IF(ISNA(VLOOKUP($B69,'[4]Ark1'!$B$3:$BF$125,COLUMN()+1,FALSE)),0,VLOOKUP($B69,'[4]Ark1'!$B$3:$BF$125,COLUMN()+1,FALSE))</f>
        <v>0</v>
      </c>
      <c r="O69" s="20">
        <f>IF(ISNA(VLOOKUP($B69,'[4]Ark1'!$B$3:$BF$125,COLUMN()+1,FALSE)),0,VLOOKUP($B69,'[4]Ark1'!$B$3:$BF$125,COLUMN()+1,FALSE))</f>
        <v>0</v>
      </c>
      <c r="P69" s="16">
        <f t="shared" si="2"/>
        <v>5.72795</v>
      </c>
      <c r="Q69" s="16">
        <f>IF(ISNA(VLOOKUP($B69,'[4]Ark1'!$B$3:$BF$125,57,FALSE)),0,VLOOKUP($B69,'[4]Ark1'!$B$3:$BF$125,57,FALSE))</f>
        <v>39</v>
      </c>
      <c r="R69" s="17">
        <f t="shared" si="3"/>
        <v>14.68705128205128</v>
      </c>
    </row>
    <row r="70" spans="2:18" ht="11.25">
      <c r="B70" s="25" t="s">
        <v>73</v>
      </c>
      <c r="C70" s="20">
        <f>IF(ISNA(VLOOKUP($B70,'[4]Ark1'!$B$3:$BF$125,COLUMN()+1,FALSE)),0,VLOOKUP($B70,'[4]Ark1'!$B$3:$BF$125,COLUMN()+1,FALSE))</f>
        <v>120.07011999999999</v>
      </c>
      <c r="D70" s="20">
        <f>IF(ISNA(VLOOKUP($B70,'[4]Ark1'!$B$3:$BF$125,COLUMN()+1,FALSE)),0,VLOOKUP($B70,'[4]Ark1'!$B$3:$BF$125,COLUMN()+1,FALSE))</f>
        <v>107.72131</v>
      </c>
      <c r="E70" s="20">
        <f>IF(ISNA(VLOOKUP($B70,'[4]Ark1'!$B$3:$BF$125,COLUMN()+1,FALSE)),0,VLOOKUP($B70,'[4]Ark1'!$B$3:$BF$125,COLUMN()+1,FALSE))</f>
        <v>6.738060000000001</v>
      </c>
      <c r="F70" s="20">
        <f>IF(ISNA(VLOOKUP($B70,'[4]Ark1'!$B$3:$BF$125,COLUMN()+1,FALSE)),0,VLOOKUP($B70,'[4]Ark1'!$B$3:$BF$125,COLUMN()+1,FALSE))</f>
        <v>0</v>
      </c>
      <c r="G70" s="20">
        <f>IF(ISNA(VLOOKUP($B70,'[4]Ark1'!$B$3:$BF$125,COLUMN()+1,FALSE)),0,VLOOKUP($B70,'[4]Ark1'!$B$3:$BF$125,COLUMN()+1,FALSE))</f>
        <v>0</v>
      </c>
      <c r="H70" s="20">
        <f>IF(ISNA(VLOOKUP($B70,'[4]Ark1'!$B$3:$BF$125,COLUMN()+1,FALSE)),0,VLOOKUP($B70,'[4]Ark1'!$B$3:$BF$125,COLUMN()+1,FALSE))</f>
        <v>0</v>
      </c>
      <c r="I70" s="20">
        <f>IF(ISNA(VLOOKUP($B70,'[4]Ark1'!$B$3:$BF$125,COLUMN()+1,FALSE)),0,VLOOKUP($B70,'[4]Ark1'!$B$3:$BF$125,COLUMN()+1,FALSE))</f>
        <v>0</v>
      </c>
      <c r="J70" s="20">
        <f>IF(ISNA(VLOOKUP($B70,'[4]Ark1'!$B$3:$BF$125,COLUMN()+1,FALSE)),0,VLOOKUP($B70,'[4]Ark1'!$B$3:$BF$125,COLUMN()+1,FALSE))</f>
        <v>0</v>
      </c>
      <c r="K70" s="20">
        <f>IF(ISNA(VLOOKUP($B70,'[4]Ark1'!$B$3:$BF$125,COLUMN()+1,FALSE)),0,VLOOKUP($B70,'[4]Ark1'!$B$3:$BF$125,COLUMN()+1,FALSE))</f>
        <v>0</v>
      </c>
      <c r="L70" s="20">
        <f>IF(ISNA(VLOOKUP($B70,'[4]Ark1'!$B$3:$BF$125,COLUMN()+1,FALSE)),0,VLOOKUP($B70,'[4]Ark1'!$B$3:$BF$125,COLUMN()+1,FALSE))</f>
        <v>0</v>
      </c>
      <c r="M70" s="20">
        <f>IF(ISNA(VLOOKUP($B70,'[4]Ark1'!$B$3:$BF$125,COLUMN()+1,FALSE)),0,VLOOKUP($B70,'[4]Ark1'!$B$3:$BF$125,COLUMN()+1,FALSE))</f>
        <v>0</v>
      </c>
      <c r="N70" s="20">
        <f>IF(ISNA(VLOOKUP($B70,'[4]Ark1'!$B$3:$BF$125,COLUMN()+1,FALSE)),0,VLOOKUP($B70,'[4]Ark1'!$B$3:$BF$125,COLUMN()+1,FALSE))</f>
        <v>0</v>
      </c>
      <c r="O70" s="20">
        <f>IF(ISNA(VLOOKUP($B70,'[4]Ark1'!$B$3:$BF$125,COLUMN()+1,FALSE)),0,VLOOKUP($B70,'[4]Ark1'!$B$3:$BF$125,COLUMN()+1,FALSE))</f>
        <v>0</v>
      </c>
      <c r="P70" s="16">
        <f t="shared" si="2"/>
        <v>234.52948999999998</v>
      </c>
      <c r="Q70" s="16">
        <f>IF(ISNA(VLOOKUP($B70,'[4]Ark1'!$B$3:$BF$125,57,FALSE)),0,VLOOKUP($B70,'[4]Ark1'!$B$3:$BF$125,57,FALSE))</f>
        <v>257</v>
      </c>
      <c r="R70" s="17">
        <f t="shared" si="3"/>
        <v>91.25661089494163</v>
      </c>
    </row>
    <row r="71" spans="2:18" ht="11.25">
      <c r="B71" s="25" t="s">
        <v>74</v>
      </c>
      <c r="C71" s="20">
        <f>IF(ISNA(VLOOKUP($B71,'[4]Ark1'!$B$3:$BF$125,COLUMN()+1,FALSE)),0,VLOOKUP($B71,'[4]Ark1'!$B$3:$BF$125,COLUMN()+1,FALSE))</f>
        <v>0</v>
      </c>
      <c r="D71" s="20">
        <f>IF(ISNA(VLOOKUP($B71,'[4]Ark1'!$B$3:$BF$125,COLUMN()+1,FALSE)),0,VLOOKUP($B71,'[4]Ark1'!$B$3:$BF$125,COLUMN()+1,FALSE))</f>
        <v>0</v>
      </c>
      <c r="E71" s="20">
        <f>IF(ISNA(VLOOKUP($B71,'[4]Ark1'!$B$3:$BF$125,COLUMN()+1,FALSE)),0,VLOOKUP($B71,'[4]Ark1'!$B$3:$BF$125,COLUMN()+1,FALSE))</f>
        <v>0</v>
      </c>
      <c r="F71" s="20">
        <f>IF(ISNA(VLOOKUP($B71,'[4]Ark1'!$B$3:$BF$125,COLUMN()+1,FALSE)),0,VLOOKUP($B71,'[4]Ark1'!$B$3:$BF$125,COLUMN()+1,FALSE))</f>
        <v>0</v>
      </c>
      <c r="G71" s="20">
        <f>IF(ISNA(VLOOKUP($B71,'[4]Ark1'!$B$3:$BF$125,COLUMN()+1,FALSE)),0,VLOOKUP($B71,'[4]Ark1'!$B$3:$BF$125,COLUMN()+1,FALSE))</f>
        <v>0</v>
      </c>
      <c r="H71" s="20">
        <f>IF(ISNA(VLOOKUP($B71,'[4]Ark1'!$B$3:$BF$125,COLUMN()+1,FALSE)),0,VLOOKUP($B71,'[4]Ark1'!$B$3:$BF$125,COLUMN()+1,FALSE))</f>
        <v>0</v>
      </c>
      <c r="I71" s="20">
        <f>IF(ISNA(VLOOKUP($B71,'[4]Ark1'!$B$3:$BF$125,COLUMN()+1,FALSE)),0,VLOOKUP($B71,'[4]Ark1'!$B$3:$BF$125,COLUMN()+1,FALSE))</f>
        <v>0</v>
      </c>
      <c r="J71" s="20">
        <f>IF(ISNA(VLOOKUP($B71,'[4]Ark1'!$B$3:$BF$125,COLUMN()+1,FALSE)),0,VLOOKUP($B71,'[4]Ark1'!$B$3:$BF$125,COLUMN()+1,FALSE))</f>
        <v>0</v>
      </c>
      <c r="K71" s="20">
        <f>IF(ISNA(VLOOKUP($B71,'[4]Ark1'!$B$3:$BF$125,COLUMN()+1,FALSE)),0,VLOOKUP($B71,'[4]Ark1'!$B$3:$BF$125,COLUMN()+1,FALSE))</f>
        <v>0</v>
      </c>
      <c r="L71" s="20">
        <f>IF(ISNA(VLOOKUP($B71,'[4]Ark1'!$B$3:$BF$125,COLUMN()+1,FALSE)),0,VLOOKUP($B71,'[4]Ark1'!$B$3:$BF$125,COLUMN()+1,FALSE))</f>
        <v>0</v>
      </c>
      <c r="M71" s="20">
        <f>IF(ISNA(VLOOKUP($B71,'[4]Ark1'!$B$3:$BF$125,COLUMN()+1,FALSE)),0,VLOOKUP($B71,'[4]Ark1'!$B$3:$BF$125,COLUMN()+1,FALSE))</f>
        <v>0</v>
      </c>
      <c r="N71" s="20">
        <f>IF(ISNA(VLOOKUP($B71,'[4]Ark1'!$B$3:$BF$125,COLUMN()+1,FALSE)),0,VLOOKUP($B71,'[4]Ark1'!$B$3:$BF$125,COLUMN()+1,FALSE))</f>
        <v>0</v>
      </c>
      <c r="O71" s="20">
        <f>IF(ISNA(VLOOKUP($B71,'[4]Ark1'!$B$3:$BF$125,COLUMN()+1,FALSE)),0,VLOOKUP($B71,'[4]Ark1'!$B$3:$BF$125,COLUMN()+1,FALSE))</f>
        <v>0</v>
      </c>
      <c r="P71" s="16">
        <f t="shared" si="2"/>
        <v>0</v>
      </c>
      <c r="Q71" s="16">
        <f>IF(ISNA(VLOOKUP($B71,'[4]Ark1'!$B$3:$BF$125,57,FALSE)),0,VLOOKUP($B71,'[4]Ark1'!$B$3:$BF$125,57,FALSE))</f>
        <v>0</v>
      </c>
      <c r="R71" s="17" t="e">
        <f t="shared" si="3"/>
        <v>#DIV/0!</v>
      </c>
    </row>
    <row r="72" spans="2:18" ht="11.25">
      <c r="B72" s="25" t="s">
        <v>75</v>
      </c>
      <c r="C72" s="20">
        <f>IF(ISNA(VLOOKUP($B72,'[4]Ark1'!$B$3:$BF$125,COLUMN()+1,FALSE)),0,VLOOKUP($B72,'[4]Ark1'!$B$3:$BF$125,COLUMN()+1,FALSE))</f>
        <v>35.25237</v>
      </c>
      <c r="D72" s="20">
        <f>IF(ISNA(VLOOKUP($B72,'[4]Ark1'!$B$3:$BF$125,COLUMN()+1,FALSE)),0,VLOOKUP($B72,'[4]Ark1'!$B$3:$BF$125,COLUMN()+1,FALSE))</f>
        <v>59.688370000000006</v>
      </c>
      <c r="E72" s="20">
        <f>IF(ISNA(VLOOKUP($B72,'[4]Ark1'!$B$3:$BF$125,COLUMN()+1,FALSE)),0,VLOOKUP($B72,'[4]Ark1'!$B$3:$BF$125,COLUMN()+1,FALSE))</f>
        <v>10.28697</v>
      </c>
      <c r="F72" s="20">
        <f>IF(ISNA(VLOOKUP($B72,'[4]Ark1'!$B$3:$BF$125,COLUMN()+1,FALSE)),0,VLOOKUP($B72,'[4]Ark1'!$B$3:$BF$125,COLUMN()+1,FALSE))</f>
        <v>0</v>
      </c>
      <c r="G72" s="20">
        <f>IF(ISNA(VLOOKUP($B72,'[4]Ark1'!$B$3:$BF$125,COLUMN()+1,FALSE)),0,VLOOKUP($B72,'[4]Ark1'!$B$3:$BF$125,COLUMN()+1,FALSE))</f>
        <v>0</v>
      </c>
      <c r="H72" s="20">
        <f>IF(ISNA(VLOOKUP($B72,'[4]Ark1'!$B$3:$BF$125,COLUMN()+1,FALSE)),0,VLOOKUP($B72,'[4]Ark1'!$B$3:$BF$125,COLUMN()+1,FALSE))</f>
        <v>0</v>
      </c>
      <c r="I72" s="20">
        <f>IF(ISNA(VLOOKUP($B72,'[4]Ark1'!$B$3:$BF$125,COLUMN()+1,FALSE)),0,VLOOKUP($B72,'[4]Ark1'!$B$3:$BF$125,COLUMN()+1,FALSE))</f>
        <v>0</v>
      </c>
      <c r="J72" s="20">
        <f>IF(ISNA(VLOOKUP($B72,'[4]Ark1'!$B$3:$BF$125,COLUMN()+1,FALSE)),0,VLOOKUP($B72,'[4]Ark1'!$B$3:$BF$125,COLUMN()+1,FALSE))</f>
        <v>0</v>
      </c>
      <c r="K72" s="20">
        <f>IF(ISNA(VLOOKUP($B72,'[4]Ark1'!$B$3:$BF$125,COLUMN()+1,FALSE)),0,VLOOKUP($B72,'[4]Ark1'!$B$3:$BF$125,COLUMN()+1,FALSE))</f>
        <v>0</v>
      </c>
      <c r="L72" s="20">
        <f>IF(ISNA(VLOOKUP($B72,'[4]Ark1'!$B$3:$BF$125,COLUMN()+1,FALSE)),0,VLOOKUP($B72,'[4]Ark1'!$B$3:$BF$125,COLUMN()+1,FALSE))</f>
        <v>0</v>
      </c>
      <c r="M72" s="20">
        <f>IF(ISNA(VLOOKUP($B72,'[4]Ark1'!$B$3:$BF$125,COLUMN()+1,FALSE)),0,VLOOKUP($B72,'[4]Ark1'!$B$3:$BF$125,COLUMN()+1,FALSE))</f>
        <v>0</v>
      </c>
      <c r="N72" s="20">
        <f>IF(ISNA(VLOOKUP($B72,'[4]Ark1'!$B$3:$BF$125,COLUMN()+1,FALSE)),0,VLOOKUP($B72,'[4]Ark1'!$B$3:$BF$125,COLUMN()+1,FALSE))</f>
        <v>0</v>
      </c>
      <c r="O72" s="20">
        <f>IF(ISNA(VLOOKUP($B72,'[4]Ark1'!$B$3:$BF$125,COLUMN()+1,FALSE)),0,VLOOKUP($B72,'[4]Ark1'!$B$3:$BF$125,COLUMN()+1,FALSE))</f>
        <v>0</v>
      </c>
      <c r="P72" s="16">
        <f t="shared" si="2"/>
        <v>105.22771</v>
      </c>
      <c r="Q72" s="16">
        <f>IF(ISNA(VLOOKUP($B72,'[4]Ark1'!$B$3:$BF$125,57,FALSE)),0,VLOOKUP($B72,'[4]Ark1'!$B$3:$BF$125,57,FALSE))</f>
        <v>177</v>
      </c>
      <c r="R72" s="17">
        <f t="shared" si="3"/>
        <v>59.45068361581921</v>
      </c>
    </row>
    <row r="73" spans="2:18" ht="11.25">
      <c r="B73" s="25" t="s">
        <v>76</v>
      </c>
      <c r="C73" s="20">
        <f>IF(ISNA(VLOOKUP($B73,'[4]Ark1'!$B$3:$BF$125,COLUMN()+1,FALSE)),0,VLOOKUP($B73,'[4]Ark1'!$B$3:$BF$125,COLUMN()+1,FALSE))</f>
        <v>0</v>
      </c>
      <c r="D73" s="20">
        <f>IF(ISNA(VLOOKUP($B73,'[4]Ark1'!$B$3:$BF$125,COLUMN()+1,FALSE)),0,VLOOKUP($B73,'[4]Ark1'!$B$3:$BF$125,COLUMN()+1,FALSE))</f>
        <v>0</v>
      </c>
      <c r="E73" s="20">
        <f>IF(ISNA(VLOOKUP($B73,'[4]Ark1'!$B$3:$BF$125,COLUMN()+1,FALSE)),0,VLOOKUP($B73,'[4]Ark1'!$B$3:$BF$125,COLUMN()+1,FALSE))</f>
        <v>0</v>
      </c>
      <c r="F73" s="20">
        <f>IF(ISNA(VLOOKUP($B73,'[4]Ark1'!$B$3:$BF$125,COLUMN()+1,FALSE)),0,VLOOKUP($B73,'[4]Ark1'!$B$3:$BF$125,COLUMN()+1,FALSE))</f>
        <v>0</v>
      </c>
      <c r="G73" s="20">
        <f>IF(ISNA(VLOOKUP($B73,'[4]Ark1'!$B$3:$BF$125,COLUMN()+1,FALSE)),0,VLOOKUP($B73,'[4]Ark1'!$B$3:$BF$125,COLUMN()+1,FALSE))</f>
        <v>0</v>
      </c>
      <c r="H73" s="20">
        <f>IF(ISNA(VLOOKUP($B73,'[4]Ark1'!$B$3:$BF$125,COLUMN()+1,FALSE)),0,VLOOKUP($B73,'[4]Ark1'!$B$3:$BF$125,COLUMN()+1,FALSE))</f>
        <v>0</v>
      </c>
      <c r="I73" s="20">
        <f>IF(ISNA(VLOOKUP($B73,'[4]Ark1'!$B$3:$BF$125,COLUMN()+1,FALSE)),0,VLOOKUP($B73,'[4]Ark1'!$B$3:$BF$125,COLUMN()+1,FALSE))</f>
        <v>0</v>
      </c>
      <c r="J73" s="20">
        <f>IF(ISNA(VLOOKUP($B73,'[4]Ark1'!$B$3:$BF$125,COLUMN()+1,FALSE)),0,VLOOKUP($B73,'[4]Ark1'!$B$3:$BF$125,COLUMN()+1,FALSE))</f>
        <v>0</v>
      </c>
      <c r="K73" s="20">
        <f>IF(ISNA(VLOOKUP($B73,'[4]Ark1'!$B$3:$BF$125,COLUMN()+1,FALSE)),0,VLOOKUP($B73,'[4]Ark1'!$B$3:$BF$125,COLUMN()+1,FALSE))</f>
        <v>0</v>
      </c>
      <c r="L73" s="20">
        <f>IF(ISNA(VLOOKUP($B73,'[4]Ark1'!$B$3:$BF$125,COLUMN()+1,FALSE)),0,VLOOKUP($B73,'[4]Ark1'!$B$3:$BF$125,COLUMN()+1,FALSE))</f>
        <v>0</v>
      </c>
      <c r="M73" s="20">
        <f>IF(ISNA(VLOOKUP($B73,'[4]Ark1'!$B$3:$BF$125,COLUMN()+1,FALSE)),0,VLOOKUP($B73,'[4]Ark1'!$B$3:$BF$125,COLUMN()+1,FALSE))</f>
        <v>0</v>
      </c>
      <c r="N73" s="20">
        <f>IF(ISNA(VLOOKUP($B73,'[4]Ark1'!$B$3:$BF$125,COLUMN()+1,FALSE)),0,VLOOKUP($B73,'[4]Ark1'!$B$3:$BF$125,COLUMN()+1,FALSE))</f>
        <v>0</v>
      </c>
      <c r="O73" s="20">
        <f>IF(ISNA(VLOOKUP($B73,'[4]Ark1'!$B$3:$BF$125,COLUMN()+1,FALSE)),0,VLOOKUP($B73,'[4]Ark1'!$B$3:$BF$125,COLUMN()+1,FALSE))</f>
        <v>0</v>
      </c>
      <c r="P73" s="16">
        <f t="shared" si="2"/>
        <v>0</v>
      </c>
      <c r="Q73" s="16">
        <f>IF(ISNA(VLOOKUP($B73,'[4]Ark1'!$B$3:$BF$125,57,FALSE)),0,VLOOKUP($B73,'[4]Ark1'!$B$3:$BF$125,57,FALSE))</f>
        <v>0</v>
      </c>
      <c r="R73" s="17" t="e">
        <f t="shared" si="3"/>
        <v>#DIV/0!</v>
      </c>
    </row>
    <row r="74" spans="15:18" ht="11.25">
      <c r="O74" s="5" t="s">
        <v>12</v>
      </c>
      <c r="P74" s="16">
        <f>SUM(P66:P73)</f>
        <v>406.29904</v>
      </c>
      <c r="Q74" s="16">
        <f>SUM(Q66:Q73)</f>
        <v>664</v>
      </c>
      <c r="R74" s="17">
        <f t="shared" si="3"/>
        <v>61.18961445783132</v>
      </c>
    </row>
    <row r="75" ht="11.25">
      <c r="B75" s="29" t="str">
        <f>CONCATENATE("I øverste tabel er felter markeret når summen afviger med mere end ",TEXT(C76,0)," % positivt fra det akkumulerede budget")</f>
        <v>I øverste tabel er felter markeret når summen afviger med mere end 5 % positivt fra det akkumulerede budget</v>
      </c>
    </row>
    <row r="76" spans="2:4" ht="11.25">
      <c r="B76" s="1" t="s">
        <v>106</v>
      </c>
      <c r="C76" s="1">
        <f>Totaler!$C$72</f>
        <v>5</v>
      </c>
      <c r="D76" s="1" t="str">
        <f>"%"</f>
        <v>%</v>
      </c>
    </row>
    <row r="77" spans="2:5" ht="11.25">
      <c r="B77" s="1" t="str">
        <f>VLOOKUP("Tidspunkt",'[4]Ark1'!$A$1:$D$130,4,FALSE)</f>
        <v>15-05-2003 15:43:32</v>
      </c>
      <c r="E77" s="18"/>
    </row>
  </sheetData>
  <conditionalFormatting sqref="E13:Q13">
    <cfRule type="cellIs" priority="1" dxfId="0" operator="greaterThan" stopIfTrue="1">
      <formula>E12+E12*$C$76%</formula>
    </cfRule>
  </conditionalFormatting>
  <printOptions/>
  <pageMargins left="0.1968503937007874" right="0.1968503937007874" top="0.3937007874015748" bottom="0.3937007874015748" header="0" footer="0"/>
  <pageSetup horizontalDpi="600" verticalDpi="600" orientation="portrait" paperSize="9" scale="8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3:U73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18" width="6.7109375" style="1" customWidth="1"/>
    <col min="19" max="19" width="1.7109375" style="1" customWidth="1"/>
    <col min="20" max="16384" width="9.140625" style="1" customWidth="1"/>
  </cols>
  <sheetData>
    <row r="1" ht="11.25"/>
    <row r="2" ht="11.25"/>
    <row r="3" ht="11.25">
      <c r="B3" s="1" t="str">
        <f>VLOOKUP("Kommune",'[4]Ark1'!$A$1:$D$207,4,FALSE)</f>
        <v>Test Kommuneat</v>
      </c>
    </row>
    <row r="4" spans="2:12" ht="12.75">
      <c r="B4" s="22">
        <f>'[4]Ark1'!$D$1</f>
        <v>2003</v>
      </c>
      <c r="C4" s="22" t="str">
        <f>'[4]Ark1'!$A$1</f>
        <v>Måned 04</v>
      </c>
      <c r="H4" s="10" t="s">
        <v>26</v>
      </c>
      <c r="I4" s="11"/>
      <c r="J4" s="11"/>
      <c r="K4" s="11"/>
      <c r="L4" s="26" t="s">
        <v>56</v>
      </c>
    </row>
    <row r="5" spans="8:12" ht="12.75">
      <c r="H5" s="2"/>
      <c r="I5" s="3"/>
      <c r="J5" s="3"/>
      <c r="K5" s="3"/>
      <c r="L5" s="3"/>
    </row>
    <row r="6" ht="11.25"/>
    <row r="7" spans="2:18" ht="11.25">
      <c r="B7" s="9"/>
      <c r="C7" s="8"/>
      <c r="D7" s="7"/>
      <c r="E7" s="4" t="s">
        <v>0</v>
      </c>
      <c r="F7" s="4" t="s">
        <v>1</v>
      </c>
      <c r="G7" s="4" t="s">
        <v>2</v>
      </c>
      <c r="H7" s="4" t="s">
        <v>3</v>
      </c>
      <c r="I7" s="4" t="s">
        <v>4</v>
      </c>
      <c r="J7" s="4" t="s">
        <v>5</v>
      </c>
      <c r="K7" s="4" t="s">
        <v>6</v>
      </c>
      <c r="L7" s="4" t="s">
        <v>7</v>
      </c>
      <c r="M7" s="4" t="s">
        <v>8</v>
      </c>
      <c r="N7" s="4" t="s">
        <v>9</v>
      </c>
      <c r="O7" s="4" t="s">
        <v>10</v>
      </c>
      <c r="P7" s="4" t="s">
        <v>11</v>
      </c>
      <c r="Q7" s="4" t="s">
        <v>13</v>
      </c>
      <c r="R7" s="4" t="s">
        <v>12</v>
      </c>
    </row>
    <row r="8" spans="2:18" ht="11.25">
      <c r="B8" s="9" t="s">
        <v>15</v>
      </c>
      <c r="C8" s="8"/>
      <c r="D8" s="7"/>
      <c r="E8" s="5">
        <v>609</v>
      </c>
      <c r="F8" s="5">
        <v>-443</v>
      </c>
      <c r="G8" s="5">
        <v>339</v>
      </c>
      <c r="H8" s="5">
        <v>-812</v>
      </c>
      <c r="I8" s="5">
        <v>99</v>
      </c>
      <c r="J8" s="5">
        <v>34</v>
      </c>
      <c r="K8" s="5">
        <v>-6</v>
      </c>
      <c r="L8" s="5">
        <v>81</v>
      </c>
      <c r="M8" s="5">
        <v>-132</v>
      </c>
      <c r="N8" s="5">
        <v>483</v>
      </c>
      <c r="O8" s="5">
        <v>-86</v>
      </c>
      <c r="P8" s="5">
        <v>134</v>
      </c>
      <c r="Q8" s="5">
        <v>-144</v>
      </c>
      <c r="R8" s="17">
        <f>SUM(E8:Q8)</f>
        <v>156</v>
      </c>
    </row>
    <row r="9" spans="2:18" ht="11.25">
      <c r="B9" s="9" t="s">
        <v>41</v>
      </c>
      <c r="C9" s="8"/>
      <c r="D9" s="7"/>
      <c r="E9" s="20">
        <v>182</v>
      </c>
      <c r="F9" s="20">
        <v>431</v>
      </c>
      <c r="G9" s="20">
        <v>-261</v>
      </c>
      <c r="H9" s="20">
        <v>-105</v>
      </c>
      <c r="I9" s="20">
        <v>-342</v>
      </c>
      <c r="J9" s="20">
        <v>284</v>
      </c>
      <c r="K9" s="20">
        <v>-1234</v>
      </c>
      <c r="L9" s="20">
        <v>-122</v>
      </c>
      <c r="M9" s="20">
        <v>417</v>
      </c>
      <c r="N9" s="20">
        <v>283</v>
      </c>
      <c r="O9" s="20">
        <v>-491</v>
      </c>
      <c r="P9" s="20">
        <v>-127</v>
      </c>
      <c r="Q9" s="20">
        <v>-705</v>
      </c>
      <c r="R9" s="17">
        <f>SUM(E9:Q9)</f>
        <v>-1790</v>
      </c>
    </row>
    <row r="10" spans="2:21" ht="11.25">
      <c r="B10" s="9" t="s">
        <v>42</v>
      </c>
      <c r="C10" s="8"/>
      <c r="D10" s="7"/>
      <c r="E10" s="16">
        <f>VLOOKUP($L$4,'[4]Ark1'!$B$3:$BF$125,COLUMN()+12,FALSE)</f>
        <v>-225</v>
      </c>
      <c r="F10" s="16">
        <f>VLOOKUP($L$4,'[4]Ark1'!$B$3:$BF$125,COLUMN()+12,FALSE)</f>
        <v>354</v>
      </c>
      <c r="G10" s="16">
        <f>VLOOKUP($L$4,'[4]Ark1'!$B$3:$BF$125,COLUMN()+12,FALSE)</f>
        <v>-225</v>
      </c>
      <c r="H10" s="16">
        <f>VLOOKUP($L$4,'[4]Ark1'!$B$3:$BF$125,COLUMN()+12,FALSE)</f>
        <v>286</v>
      </c>
      <c r="I10" s="16">
        <f>VLOOKUP($L$4,'[4]Ark1'!$B$3:$BF$125,COLUMN()+12,FALSE)</f>
        <v>72</v>
      </c>
      <c r="J10" s="16">
        <f>VLOOKUP($L$4,'[4]Ark1'!$B$3:$BF$125,COLUMN()+12,FALSE)</f>
        <v>29</v>
      </c>
      <c r="K10" s="16">
        <f>VLOOKUP($L$4,'[4]Ark1'!$B$3:$BF$125,COLUMN()+12,FALSE)</f>
        <v>27</v>
      </c>
      <c r="L10" s="16">
        <f>VLOOKUP($L$4,'[4]Ark1'!$B$3:$BF$125,COLUMN()+12,FALSE)</f>
        <v>-225</v>
      </c>
      <c r="M10" s="16">
        <f>VLOOKUP($L$4,'[4]Ark1'!$B$3:$BF$125,COLUMN()+12,FALSE)</f>
        <v>-227</v>
      </c>
      <c r="N10" s="16">
        <f>VLOOKUP($L$4,'[4]Ark1'!$B$3:$BF$125,COLUMN()+12,FALSE)</f>
        <v>260</v>
      </c>
      <c r="O10" s="16">
        <f>VLOOKUP($L$4,'[4]Ark1'!$B$3:$BF$125,COLUMN()+12,FALSE)</f>
        <v>298</v>
      </c>
      <c r="P10" s="16">
        <f>VLOOKUP($L$4,'[4]Ark1'!$B$3:$BF$125,COLUMN()+12,FALSE)</f>
        <v>173</v>
      </c>
      <c r="Q10" s="16">
        <f>VLOOKUP($L$4,'[4]Ark1'!$B$3:$BF$125,COLUMN()+12,FALSE)</f>
        <v>-197</v>
      </c>
      <c r="R10" s="17">
        <f>SUM(E10:Q10)</f>
        <v>400</v>
      </c>
      <c r="U10" s="14"/>
    </row>
    <row r="11" spans="2:18" ht="11.25">
      <c r="B11" s="9" t="s">
        <v>43</v>
      </c>
      <c r="C11" s="8"/>
      <c r="D11" s="7"/>
      <c r="E11" s="16">
        <f>VLOOKUP($L$4,'[4]Ark1'!$B$3:$BF$125,COLUMN()-1,FALSE)</f>
        <v>99.95360000000001</v>
      </c>
      <c r="F11" s="16">
        <f>VLOOKUP($L$4,'[4]Ark1'!$B$3:$BF$125,COLUMN()-1,FALSE)</f>
        <v>-141.221</v>
      </c>
      <c r="G11" s="16">
        <f>VLOOKUP($L$4,'[4]Ark1'!$B$3:$BF$125,COLUMN()-1,FALSE)</f>
        <v>257.849</v>
      </c>
      <c r="H11" s="16">
        <f>VLOOKUP($L$4,'[4]Ark1'!$B$3:$BF$125,COLUMN()-1,FALSE)</f>
        <v>284.364</v>
      </c>
      <c r="I11" s="16">
        <f>VLOOKUP($L$4,'[4]Ark1'!$B$3:$BF$125,COLUMN()-1,FALSE)</f>
        <v>0</v>
      </c>
      <c r="J11" s="16">
        <f>VLOOKUP($L$4,'[4]Ark1'!$B$3:$BF$125,COLUMN()-1,FALSE)</f>
        <v>0</v>
      </c>
      <c r="K11" s="16">
        <f>VLOOKUP($L$4,'[4]Ark1'!$B$3:$BF$125,COLUMN()-1,FALSE)</f>
        <v>0</v>
      </c>
      <c r="L11" s="16">
        <f>VLOOKUP($L$4,'[4]Ark1'!$B$3:$BF$125,COLUMN()-1,FALSE)</f>
        <v>0</v>
      </c>
      <c r="M11" s="16">
        <f>VLOOKUP($L$4,'[4]Ark1'!$B$3:$BF$125,COLUMN()-1,FALSE)</f>
        <v>0</v>
      </c>
      <c r="N11" s="16">
        <f>VLOOKUP($L$4,'[4]Ark1'!$B$3:$BF$125,COLUMN()-1,FALSE)</f>
        <v>0</v>
      </c>
      <c r="O11" s="16">
        <f>VLOOKUP($L$4,'[4]Ark1'!$B$3:$BF$125,COLUMN()-1,FALSE)</f>
        <v>0</v>
      </c>
      <c r="P11" s="16">
        <f>VLOOKUP($L$4,'[4]Ark1'!$B$3:$BF$125,COLUMN()-1,FALSE)</f>
        <v>0</v>
      </c>
      <c r="Q11" s="16">
        <f>VLOOKUP($L$4,'[4]Ark1'!$B$3:$BF$125,COLUMN()-1,FALSE)</f>
        <v>0</v>
      </c>
      <c r="R11" s="17">
        <f>SUM(E11:Q11)</f>
        <v>500.94559999999996</v>
      </c>
    </row>
    <row r="12" spans="2:18" ht="11.25">
      <c r="B12" s="9" t="s">
        <v>44</v>
      </c>
      <c r="C12" s="8"/>
      <c r="D12" s="7"/>
      <c r="E12" s="5">
        <f>+E10</f>
        <v>-225</v>
      </c>
      <c r="F12" s="5">
        <f aca="true" t="shared" si="0" ref="F12:Q12">+F10+E12</f>
        <v>129</v>
      </c>
      <c r="G12" s="5">
        <f t="shared" si="0"/>
        <v>-96</v>
      </c>
      <c r="H12" s="5">
        <f t="shared" si="0"/>
        <v>190</v>
      </c>
      <c r="I12" s="5">
        <f t="shared" si="0"/>
        <v>262</v>
      </c>
      <c r="J12" s="5">
        <f t="shared" si="0"/>
        <v>291</v>
      </c>
      <c r="K12" s="5">
        <f t="shared" si="0"/>
        <v>318</v>
      </c>
      <c r="L12" s="5">
        <f t="shared" si="0"/>
        <v>93</v>
      </c>
      <c r="M12" s="5">
        <f t="shared" si="0"/>
        <v>-134</v>
      </c>
      <c r="N12" s="5">
        <f t="shared" si="0"/>
        <v>126</v>
      </c>
      <c r="O12" s="5">
        <f t="shared" si="0"/>
        <v>424</v>
      </c>
      <c r="P12" s="5">
        <f t="shared" si="0"/>
        <v>597</v>
      </c>
      <c r="Q12" s="5">
        <f t="shared" si="0"/>
        <v>400</v>
      </c>
      <c r="R12" s="15"/>
    </row>
    <row r="13" spans="2:18" ht="11.25">
      <c r="B13" s="9" t="s">
        <v>45</v>
      </c>
      <c r="C13" s="8"/>
      <c r="D13" s="7"/>
      <c r="E13" s="5">
        <f>+E11</f>
        <v>99.95360000000001</v>
      </c>
      <c r="F13" s="5">
        <f aca="true" t="shared" si="1" ref="F13:Q13">+F11+E13</f>
        <v>-41.267399999999995</v>
      </c>
      <c r="G13" s="5">
        <f t="shared" si="1"/>
        <v>216.58159999999998</v>
      </c>
      <c r="H13" s="5">
        <f t="shared" si="1"/>
        <v>500.94559999999996</v>
      </c>
      <c r="I13" s="5">
        <f t="shared" si="1"/>
        <v>500.94559999999996</v>
      </c>
      <c r="J13" s="5">
        <f t="shared" si="1"/>
        <v>500.94559999999996</v>
      </c>
      <c r="K13" s="5">
        <f t="shared" si="1"/>
        <v>500.94559999999996</v>
      </c>
      <c r="L13" s="5">
        <f t="shared" si="1"/>
        <v>500.94559999999996</v>
      </c>
      <c r="M13" s="5">
        <f t="shared" si="1"/>
        <v>500.94559999999996</v>
      </c>
      <c r="N13" s="5">
        <f t="shared" si="1"/>
        <v>500.94559999999996</v>
      </c>
      <c r="O13" s="5">
        <f t="shared" si="1"/>
        <v>500.94559999999996</v>
      </c>
      <c r="P13" s="5">
        <f t="shared" si="1"/>
        <v>500.94559999999996</v>
      </c>
      <c r="Q13" s="5">
        <f t="shared" si="1"/>
        <v>500.94559999999996</v>
      </c>
      <c r="R13" s="15"/>
    </row>
    <row r="14" spans="2:18" ht="11.25">
      <c r="B14" s="6"/>
      <c r="C14" s="6"/>
      <c r="D14" s="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2.75">
      <c r="H61" s="2" t="s">
        <v>18</v>
      </c>
    </row>
    <row r="62" ht="11.25"/>
    <row r="63" ht="11.25"/>
    <row r="64" ht="11.25"/>
    <row r="65" spans="2:18" ht="11.25">
      <c r="B65" s="9" t="s">
        <v>48</v>
      </c>
      <c r="C65" s="4" t="s">
        <v>0</v>
      </c>
      <c r="D65" s="4" t="s">
        <v>1</v>
      </c>
      <c r="E65" s="4" t="s">
        <v>2</v>
      </c>
      <c r="F65" s="4" t="s">
        <v>3</v>
      </c>
      <c r="G65" s="4" t="s">
        <v>4</v>
      </c>
      <c r="H65" s="4" t="s">
        <v>5</v>
      </c>
      <c r="I65" s="4" t="s">
        <v>6</v>
      </c>
      <c r="J65" s="4" t="s">
        <v>7</v>
      </c>
      <c r="K65" s="4" t="s">
        <v>8</v>
      </c>
      <c r="L65" s="4" t="s">
        <v>9</v>
      </c>
      <c r="M65" s="4" t="s">
        <v>10</v>
      </c>
      <c r="N65" s="4" t="s">
        <v>11</v>
      </c>
      <c r="O65" s="4" t="s">
        <v>13</v>
      </c>
      <c r="P65" s="4" t="s">
        <v>17</v>
      </c>
      <c r="Q65" s="4" t="s">
        <v>16</v>
      </c>
      <c r="R65" s="4" t="s">
        <v>19</v>
      </c>
    </row>
    <row r="66" spans="2:18" ht="11.25">
      <c r="B66" s="25" t="s">
        <v>77</v>
      </c>
      <c r="C66" s="20">
        <f>IF(ISNA(VLOOKUP($B66,'[4]Ark1'!$B$3:$BF$125,COLUMN()+1,FALSE)),0,VLOOKUP($B66,'[4]Ark1'!$B$3:$BF$125,COLUMN()+1,FALSE))</f>
        <v>0</v>
      </c>
      <c r="D66" s="20">
        <f>IF(ISNA(VLOOKUP($B66,'[4]Ark1'!$B$3:$BF$125,COLUMN()+1,FALSE)),0,VLOOKUP($B66,'[4]Ark1'!$B$3:$BF$125,COLUMN()+1,FALSE))</f>
        <v>-88.1002</v>
      </c>
      <c r="E66" s="20">
        <f>IF(ISNA(VLOOKUP($B66,'[4]Ark1'!$B$3:$BF$125,COLUMN()+1,FALSE)),0,VLOOKUP($B66,'[4]Ark1'!$B$3:$BF$125,COLUMN()+1,FALSE))</f>
        <v>0</v>
      </c>
      <c r="F66" s="20">
        <f>IF(ISNA(VLOOKUP($B66,'[4]Ark1'!$B$3:$BF$125,COLUMN()+1,FALSE)),0,VLOOKUP($B66,'[4]Ark1'!$B$3:$BF$125,COLUMN()+1,FALSE))</f>
        <v>0</v>
      </c>
      <c r="G66" s="20">
        <f>IF(ISNA(VLOOKUP($B66,'[4]Ark1'!$B$3:$BF$125,COLUMN()+1,FALSE)),0,VLOOKUP($B66,'[4]Ark1'!$B$3:$BF$125,COLUMN()+1,FALSE))</f>
        <v>0</v>
      </c>
      <c r="H66" s="20">
        <f>IF(ISNA(VLOOKUP($B66,'[4]Ark1'!$B$3:$BF$125,COLUMN()+1,FALSE)),0,VLOOKUP($B66,'[4]Ark1'!$B$3:$BF$125,COLUMN()+1,FALSE))</f>
        <v>0</v>
      </c>
      <c r="I66" s="20">
        <f>IF(ISNA(VLOOKUP($B66,'[4]Ark1'!$B$3:$BF$125,COLUMN()+1,FALSE)),0,VLOOKUP($B66,'[4]Ark1'!$B$3:$BF$125,COLUMN()+1,FALSE))</f>
        <v>0</v>
      </c>
      <c r="J66" s="20">
        <f>IF(ISNA(VLOOKUP($B66,'[4]Ark1'!$B$3:$BF$125,COLUMN()+1,FALSE)),0,VLOOKUP($B66,'[4]Ark1'!$B$3:$BF$125,COLUMN()+1,FALSE))</f>
        <v>0</v>
      </c>
      <c r="K66" s="20">
        <f>IF(ISNA(VLOOKUP($B66,'[4]Ark1'!$B$3:$BF$125,COLUMN()+1,FALSE)),0,VLOOKUP($B66,'[4]Ark1'!$B$3:$BF$125,COLUMN()+1,FALSE))</f>
        <v>0</v>
      </c>
      <c r="L66" s="20">
        <f>IF(ISNA(VLOOKUP($B66,'[4]Ark1'!$B$3:$BF$125,COLUMN()+1,FALSE)),0,VLOOKUP($B66,'[4]Ark1'!$B$3:$BF$125,COLUMN()+1,FALSE))</f>
        <v>0</v>
      </c>
      <c r="M66" s="20">
        <f>IF(ISNA(VLOOKUP($B66,'[4]Ark1'!$B$3:$BF$125,COLUMN()+1,FALSE)),0,VLOOKUP($B66,'[4]Ark1'!$B$3:$BF$125,COLUMN()+1,FALSE))</f>
        <v>0</v>
      </c>
      <c r="N66" s="20">
        <f>IF(ISNA(VLOOKUP($B66,'[4]Ark1'!$B$3:$BF$125,COLUMN()+1,FALSE)),0,VLOOKUP($B66,'[4]Ark1'!$B$3:$BF$125,COLUMN()+1,FALSE))</f>
        <v>0</v>
      </c>
      <c r="O66" s="20">
        <f>IF(ISNA(VLOOKUP($B66,'[4]Ark1'!$B$3:$BF$125,COLUMN()+1,FALSE)),0,VLOOKUP($B66,'[4]Ark1'!$B$3:$BF$125,COLUMN()+1,FALSE))</f>
        <v>0</v>
      </c>
      <c r="P66" s="16">
        <f>SUM(C66:O66)</f>
        <v>-88.1002</v>
      </c>
      <c r="Q66" s="16">
        <f>IF(ISNA(VLOOKUP($B66,'[4]Ark1'!$B$3:$BF$125,57,FALSE)),0,VLOOKUP($B66,'[4]Ark1'!$B$3:$BF$125,57,FALSE))</f>
        <v>-292</v>
      </c>
      <c r="R66" s="17">
        <f>+P66/Q66*100</f>
        <v>30.171301369863013</v>
      </c>
    </row>
    <row r="67" spans="2:18" ht="11.25">
      <c r="B67" s="25" t="s">
        <v>78</v>
      </c>
      <c r="C67" s="20">
        <f>IF(ISNA(VLOOKUP($B67,'[4]Ark1'!$B$3:$BF$125,COLUMN()+1,FALSE)),0,VLOOKUP($B67,'[4]Ark1'!$B$3:$BF$125,COLUMN()+1,FALSE))</f>
        <v>0</v>
      </c>
      <c r="D67" s="20">
        <f>IF(ISNA(VLOOKUP($B67,'[4]Ark1'!$B$3:$BF$125,COLUMN()+1,FALSE)),0,VLOOKUP($B67,'[4]Ark1'!$B$3:$BF$125,COLUMN()+1,FALSE))</f>
        <v>0</v>
      </c>
      <c r="E67" s="20">
        <f>IF(ISNA(VLOOKUP($B67,'[4]Ark1'!$B$3:$BF$125,COLUMN()+1,FALSE)),0,VLOOKUP($B67,'[4]Ark1'!$B$3:$BF$125,COLUMN()+1,FALSE))</f>
        <v>0</v>
      </c>
      <c r="F67" s="20">
        <f>IF(ISNA(VLOOKUP($B67,'[4]Ark1'!$B$3:$BF$125,COLUMN()+1,FALSE)),0,VLOOKUP($B67,'[4]Ark1'!$B$3:$BF$125,COLUMN()+1,FALSE))</f>
        <v>0</v>
      </c>
      <c r="G67" s="20">
        <f>IF(ISNA(VLOOKUP($B67,'[4]Ark1'!$B$3:$BF$125,COLUMN()+1,FALSE)),0,VLOOKUP($B67,'[4]Ark1'!$B$3:$BF$125,COLUMN()+1,FALSE))</f>
        <v>0</v>
      </c>
      <c r="H67" s="20">
        <f>IF(ISNA(VLOOKUP($B67,'[4]Ark1'!$B$3:$BF$125,COLUMN()+1,FALSE)),0,VLOOKUP($B67,'[4]Ark1'!$B$3:$BF$125,COLUMN()+1,FALSE))</f>
        <v>0</v>
      </c>
      <c r="I67" s="20">
        <f>IF(ISNA(VLOOKUP($B67,'[4]Ark1'!$B$3:$BF$125,COLUMN()+1,FALSE)),0,VLOOKUP($B67,'[4]Ark1'!$B$3:$BF$125,COLUMN()+1,FALSE))</f>
        <v>0</v>
      </c>
      <c r="J67" s="20">
        <f>IF(ISNA(VLOOKUP($B67,'[4]Ark1'!$B$3:$BF$125,COLUMN()+1,FALSE)),0,VLOOKUP($B67,'[4]Ark1'!$B$3:$BF$125,COLUMN()+1,FALSE))</f>
        <v>0</v>
      </c>
      <c r="K67" s="20">
        <f>IF(ISNA(VLOOKUP($B67,'[4]Ark1'!$B$3:$BF$125,COLUMN()+1,FALSE)),0,VLOOKUP($B67,'[4]Ark1'!$B$3:$BF$125,COLUMN()+1,FALSE))</f>
        <v>0</v>
      </c>
      <c r="L67" s="20">
        <f>IF(ISNA(VLOOKUP($B67,'[4]Ark1'!$B$3:$BF$125,COLUMN()+1,FALSE)),0,VLOOKUP($B67,'[4]Ark1'!$B$3:$BF$125,COLUMN()+1,FALSE))</f>
        <v>0</v>
      </c>
      <c r="M67" s="20">
        <f>IF(ISNA(VLOOKUP($B67,'[4]Ark1'!$B$3:$BF$125,COLUMN()+1,FALSE)),0,VLOOKUP($B67,'[4]Ark1'!$B$3:$BF$125,COLUMN()+1,FALSE))</f>
        <v>0</v>
      </c>
      <c r="N67" s="20">
        <f>IF(ISNA(VLOOKUP($B67,'[4]Ark1'!$B$3:$BF$125,COLUMN()+1,FALSE)),0,VLOOKUP($B67,'[4]Ark1'!$B$3:$BF$125,COLUMN()+1,FALSE))</f>
        <v>0</v>
      </c>
      <c r="O67" s="20">
        <f>IF(ISNA(VLOOKUP($B67,'[4]Ark1'!$B$3:$BF$125,COLUMN()+1,FALSE)),0,VLOOKUP($B67,'[4]Ark1'!$B$3:$BF$125,COLUMN()+1,FALSE))</f>
        <v>0</v>
      </c>
      <c r="P67" s="16">
        <f>SUM(C67:O67)</f>
        <v>0</v>
      </c>
      <c r="Q67" s="16">
        <f>IF(ISNA(VLOOKUP($B67,'[4]Ark1'!$B$3:$BF$125,57,FALSE)),0,VLOOKUP($B67,'[4]Ark1'!$B$3:$BF$125,57,FALSE))</f>
        <v>0</v>
      </c>
      <c r="R67" s="17" t="e">
        <f>+P67/Q67*100</f>
        <v>#DIV/0!</v>
      </c>
    </row>
    <row r="68" spans="2:18" ht="11.25">
      <c r="B68" s="25" t="s">
        <v>79</v>
      </c>
      <c r="C68" s="20">
        <f>IF(ISNA(VLOOKUP($B68,'[4]Ark1'!$B$3:$BF$125,COLUMN()+1,FALSE)),0,VLOOKUP($B68,'[4]Ark1'!$B$3:$BF$125,COLUMN()+1,FALSE))</f>
        <v>0</v>
      </c>
      <c r="D68" s="20">
        <f>IF(ISNA(VLOOKUP($B68,'[4]Ark1'!$B$3:$BF$125,COLUMN()+1,FALSE)),0,VLOOKUP($B68,'[4]Ark1'!$B$3:$BF$125,COLUMN()+1,FALSE))</f>
        <v>0</v>
      </c>
      <c r="E68" s="20">
        <f>IF(ISNA(VLOOKUP($B68,'[4]Ark1'!$B$3:$BF$125,COLUMN()+1,FALSE)),0,VLOOKUP($B68,'[4]Ark1'!$B$3:$BF$125,COLUMN()+1,FALSE))</f>
        <v>0</v>
      </c>
      <c r="F68" s="20">
        <f>IF(ISNA(VLOOKUP($B68,'[4]Ark1'!$B$3:$BF$125,COLUMN()+1,FALSE)),0,VLOOKUP($B68,'[4]Ark1'!$B$3:$BF$125,COLUMN()+1,FALSE))</f>
        <v>0</v>
      </c>
      <c r="G68" s="20">
        <f>IF(ISNA(VLOOKUP($B68,'[4]Ark1'!$B$3:$BF$125,COLUMN()+1,FALSE)),0,VLOOKUP($B68,'[4]Ark1'!$B$3:$BF$125,COLUMN()+1,FALSE))</f>
        <v>0</v>
      </c>
      <c r="H68" s="20">
        <f>IF(ISNA(VLOOKUP($B68,'[4]Ark1'!$B$3:$BF$125,COLUMN()+1,FALSE)),0,VLOOKUP($B68,'[4]Ark1'!$B$3:$BF$125,COLUMN()+1,FALSE))</f>
        <v>0</v>
      </c>
      <c r="I68" s="20">
        <f>IF(ISNA(VLOOKUP($B68,'[4]Ark1'!$B$3:$BF$125,COLUMN()+1,FALSE)),0,VLOOKUP($B68,'[4]Ark1'!$B$3:$BF$125,COLUMN()+1,FALSE))</f>
        <v>0</v>
      </c>
      <c r="J68" s="20">
        <f>IF(ISNA(VLOOKUP($B68,'[4]Ark1'!$B$3:$BF$125,COLUMN()+1,FALSE)),0,VLOOKUP($B68,'[4]Ark1'!$B$3:$BF$125,COLUMN()+1,FALSE))</f>
        <v>0</v>
      </c>
      <c r="K68" s="20">
        <f>IF(ISNA(VLOOKUP($B68,'[4]Ark1'!$B$3:$BF$125,COLUMN()+1,FALSE)),0,VLOOKUP($B68,'[4]Ark1'!$B$3:$BF$125,COLUMN()+1,FALSE))</f>
        <v>0</v>
      </c>
      <c r="L68" s="20">
        <f>IF(ISNA(VLOOKUP($B68,'[4]Ark1'!$B$3:$BF$125,COLUMN()+1,FALSE)),0,VLOOKUP($B68,'[4]Ark1'!$B$3:$BF$125,COLUMN()+1,FALSE))</f>
        <v>0</v>
      </c>
      <c r="M68" s="20">
        <f>IF(ISNA(VLOOKUP($B68,'[4]Ark1'!$B$3:$BF$125,COLUMN()+1,FALSE)),0,VLOOKUP($B68,'[4]Ark1'!$B$3:$BF$125,COLUMN()+1,FALSE))</f>
        <v>0</v>
      </c>
      <c r="N68" s="20">
        <f>IF(ISNA(VLOOKUP($B68,'[4]Ark1'!$B$3:$BF$125,COLUMN()+1,FALSE)),0,VLOOKUP($B68,'[4]Ark1'!$B$3:$BF$125,COLUMN()+1,FALSE))</f>
        <v>0</v>
      </c>
      <c r="O68" s="20">
        <f>IF(ISNA(VLOOKUP($B68,'[4]Ark1'!$B$3:$BF$125,COLUMN()+1,FALSE)),0,VLOOKUP($B68,'[4]Ark1'!$B$3:$BF$125,COLUMN()+1,FALSE))</f>
        <v>0</v>
      </c>
      <c r="P68" s="16">
        <f>SUM(C68:O68)</f>
        <v>0</v>
      </c>
      <c r="Q68" s="16">
        <f>IF(ISNA(VLOOKUP($B68,'[4]Ark1'!$B$3:$BF$125,57,FALSE)),0,VLOOKUP($B68,'[4]Ark1'!$B$3:$BF$125,57,FALSE))</f>
        <v>0</v>
      </c>
      <c r="R68" s="17" t="e">
        <f>+P68/Q68*100</f>
        <v>#DIV/0!</v>
      </c>
    </row>
    <row r="69" spans="2:18" ht="11.25">
      <c r="B69" s="25" t="s">
        <v>80</v>
      </c>
      <c r="C69" s="20">
        <f>IF(ISNA(VLOOKUP($B69,'[4]Ark1'!$B$3:$BF$125,COLUMN()+1,FALSE)),0,VLOOKUP($B69,'[4]Ark1'!$B$3:$BF$125,COLUMN()+1,FALSE))</f>
        <v>99.95360000000001</v>
      </c>
      <c r="D69" s="20">
        <f>IF(ISNA(VLOOKUP($B69,'[4]Ark1'!$B$3:$BF$125,COLUMN()+1,FALSE)),0,VLOOKUP($B69,'[4]Ark1'!$B$3:$BF$125,COLUMN()+1,FALSE))</f>
        <v>-53.1208</v>
      </c>
      <c r="E69" s="20">
        <f>IF(ISNA(VLOOKUP($B69,'[4]Ark1'!$B$3:$BF$125,COLUMN()+1,FALSE)),0,VLOOKUP($B69,'[4]Ark1'!$B$3:$BF$125,COLUMN()+1,FALSE))</f>
        <v>257.849</v>
      </c>
      <c r="F69" s="20">
        <f>IF(ISNA(VLOOKUP($B69,'[4]Ark1'!$B$3:$BF$125,COLUMN()+1,FALSE)),0,VLOOKUP($B69,'[4]Ark1'!$B$3:$BF$125,COLUMN()+1,FALSE))</f>
        <v>284.364</v>
      </c>
      <c r="G69" s="20">
        <f>IF(ISNA(VLOOKUP($B69,'[4]Ark1'!$B$3:$BF$125,COLUMN()+1,FALSE)),0,VLOOKUP($B69,'[4]Ark1'!$B$3:$BF$125,COLUMN()+1,FALSE))</f>
        <v>0</v>
      </c>
      <c r="H69" s="20">
        <f>IF(ISNA(VLOOKUP($B69,'[4]Ark1'!$B$3:$BF$125,COLUMN()+1,FALSE)),0,VLOOKUP($B69,'[4]Ark1'!$B$3:$BF$125,COLUMN()+1,FALSE))</f>
        <v>0</v>
      </c>
      <c r="I69" s="20">
        <f>IF(ISNA(VLOOKUP($B69,'[4]Ark1'!$B$3:$BF$125,COLUMN()+1,FALSE)),0,VLOOKUP($B69,'[4]Ark1'!$B$3:$BF$125,COLUMN()+1,FALSE))</f>
        <v>0</v>
      </c>
      <c r="J69" s="20">
        <f>IF(ISNA(VLOOKUP($B69,'[4]Ark1'!$B$3:$BF$125,COLUMN()+1,FALSE)),0,VLOOKUP($B69,'[4]Ark1'!$B$3:$BF$125,COLUMN()+1,FALSE))</f>
        <v>0</v>
      </c>
      <c r="K69" s="20">
        <f>IF(ISNA(VLOOKUP($B69,'[4]Ark1'!$B$3:$BF$125,COLUMN()+1,FALSE)),0,VLOOKUP($B69,'[4]Ark1'!$B$3:$BF$125,COLUMN()+1,FALSE))</f>
        <v>0</v>
      </c>
      <c r="L69" s="20">
        <f>IF(ISNA(VLOOKUP($B69,'[4]Ark1'!$B$3:$BF$125,COLUMN()+1,FALSE)),0,VLOOKUP($B69,'[4]Ark1'!$B$3:$BF$125,COLUMN()+1,FALSE))</f>
        <v>0</v>
      </c>
      <c r="M69" s="20">
        <f>IF(ISNA(VLOOKUP($B69,'[4]Ark1'!$B$3:$BF$125,COLUMN()+1,FALSE)),0,VLOOKUP($B69,'[4]Ark1'!$B$3:$BF$125,COLUMN()+1,FALSE))</f>
        <v>0</v>
      </c>
      <c r="N69" s="20">
        <f>IF(ISNA(VLOOKUP($B69,'[4]Ark1'!$B$3:$BF$125,COLUMN()+1,FALSE)),0,VLOOKUP($B69,'[4]Ark1'!$B$3:$BF$125,COLUMN()+1,FALSE))</f>
        <v>0</v>
      </c>
      <c r="O69" s="20">
        <f>IF(ISNA(VLOOKUP($B69,'[4]Ark1'!$B$3:$BF$125,COLUMN()+1,FALSE)),0,VLOOKUP($B69,'[4]Ark1'!$B$3:$BF$125,COLUMN()+1,FALSE))</f>
        <v>0</v>
      </c>
      <c r="P69" s="16">
        <f>SUM(C69:O69)</f>
        <v>589.0458</v>
      </c>
      <c r="Q69" s="16">
        <f>IF(ISNA(VLOOKUP($B69,'[4]Ark1'!$B$3:$BF$125,57,FALSE)),0,VLOOKUP($B69,'[4]Ark1'!$B$3:$BF$125,57,FALSE))</f>
        <v>482</v>
      </c>
      <c r="R69" s="17">
        <f>+P69/Q69*100</f>
        <v>122.20867219917014</v>
      </c>
    </row>
    <row r="70" spans="15:18" ht="11.25">
      <c r="O70" s="5" t="s">
        <v>12</v>
      </c>
      <c r="P70" s="16">
        <f>SUM(P66:P69)</f>
        <v>500.9456</v>
      </c>
      <c r="Q70" s="16">
        <f>SUM(Q66:Q69)</f>
        <v>190</v>
      </c>
      <c r="R70" s="17">
        <f>+P70/Q70*100</f>
        <v>263.65557894736844</v>
      </c>
    </row>
    <row r="71" ht="11.25">
      <c r="B71" s="29" t="str">
        <f>CONCATENATE("I øverste tabel er felter markeret når summen afviger med mere end ",TEXT(C72,0)," % positivt fra det akkumulerede budget")</f>
        <v>I øverste tabel er felter markeret når summen afviger med mere end 5 % positivt fra det akkumulerede budget</v>
      </c>
    </row>
    <row r="72" spans="2:4" ht="11.25">
      <c r="B72" s="1" t="s">
        <v>106</v>
      </c>
      <c r="C72" s="1">
        <f>Totaler!$C$72</f>
        <v>5</v>
      </c>
      <c r="D72" s="1" t="str">
        <f>"%"</f>
        <v>%</v>
      </c>
    </row>
    <row r="73" spans="2:5" ht="11.25">
      <c r="B73" s="1" t="str">
        <f>VLOOKUP("Tidspunkt",'[4]Ark1'!$A$1:$D$130,4,FALSE)</f>
        <v>15-05-2003 15:43:32</v>
      </c>
      <c r="E73" s="18"/>
    </row>
  </sheetData>
  <conditionalFormatting sqref="E13:Q13">
    <cfRule type="cellIs" priority="1" dxfId="0" operator="greaterThan" stopIfTrue="1">
      <formula>E12+E12*$C$72%</formula>
    </cfRule>
  </conditionalFormatting>
  <printOptions/>
  <pageMargins left="0.1968503937007874" right="0.1968503937007874" top="0.3937007874015748" bottom="0.3937007874015748" header="0" footer="0"/>
  <pageSetup horizontalDpi="600" verticalDpi="600" orientation="portrait" paperSize="9" scale="8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3:AH79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18" width="6.7109375" style="1" customWidth="1"/>
    <col min="19" max="19" width="1.7109375" style="1" customWidth="1"/>
    <col min="20" max="20" width="14.8515625" style="1" customWidth="1"/>
    <col min="21" max="21" width="6.28125" style="1" customWidth="1"/>
    <col min="22" max="23" width="7.00390625" style="1" customWidth="1"/>
    <col min="24" max="24" width="7.28125" style="1" customWidth="1"/>
    <col min="25" max="25" width="6.421875" style="1" customWidth="1"/>
    <col min="26" max="26" width="6.7109375" style="1" customWidth="1"/>
    <col min="27" max="27" width="7.57421875" style="1" customWidth="1"/>
    <col min="28" max="28" width="6.8515625" style="1" customWidth="1"/>
    <col min="29" max="29" width="6.7109375" style="1" customWidth="1"/>
    <col min="30" max="30" width="8.7109375" style="1" customWidth="1"/>
    <col min="31" max="32" width="7.57421875" style="1" customWidth="1"/>
    <col min="33" max="33" width="7.7109375" style="1" customWidth="1"/>
    <col min="34" max="16384" width="9.140625" style="1" customWidth="1"/>
  </cols>
  <sheetData>
    <row r="1" ht="11.25"/>
    <row r="2" ht="11.25"/>
    <row r="3" ht="11.25">
      <c r="B3" s="1" t="str">
        <f>VLOOKUP("Kommune",'[4]Ark1'!$A$1:$D$207,4,FALSE)</f>
        <v>Test Kommuneat</v>
      </c>
    </row>
    <row r="4" spans="2:12" ht="12.75">
      <c r="B4" s="22">
        <f>'[4]Ark1'!$D$1</f>
        <v>2003</v>
      </c>
      <c r="C4" s="22" t="str">
        <f>'[4]Ark1'!$A$1</f>
        <v>Måned 04</v>
      </c>
      <c r="H4" s="10" t="s">
        <v>27</v>
      </c>
      <c r="I4" s="11"/>
      <c r="J4" s="11"/>
      <c r="K4" s="11"/>
      <c r="L4" s="26" t="s">
        <v>57</v>
      </c>
    </row>
    <row r="5" spans="8:12" ht="12.75">
      <c r="H5" s="2"/>
      <c r="I5" s="3"/>
      <c r="J5" s="3"/>
      <c r="K5" s="3"/>
      <c r="L5" s="3"/>
    </row>
    <row r="6" spans="20:34" ht="11.25"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2:34" ht="11.25">
      <c r="B7" s="9"/>
      <c r="C7" s="8"/>
      <c r="D7" s="7"/>
      <c r="E7" s="4" t="s">
        <v>0</v>
      </c>
      <c r="F7" s="4" t="s">
        <v>1</v>
      </c>
      <c r="G7" s="4" t="s">
        <v>2</v>
      </c>
      <c r="H7" s="4" t="s">
        <v>3</v>
      </c>
      <c r="I7" s="4" t="s">
        <v>4</v>
      </c>
      <c r="J7" s="4" t="s">
        <v>5</v>
      </c>
      <c r="K7" s="4" t="s">
        <v>6</v>
      </c>
      <c r="L7" s="4" t="s">
        <v>7</v>
      </c>
      <c r="M7" s="4" t="s">
        <v>8</v>
      </c>
      <c r="N7" s="4" t="s">
        <v>9</v>
      </c>
      <c r="O7" s="4" t="s">
        <v>10</v>
      </c>
      <c r="P7" s="4" t="s">
        <v>11</v>
      </c>
      <c r="Q7" s="4" t="s">
        <v>13</v>
      </c>
      <c r="R7" s="4" t="s">
        <v>12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spans="2:34" ht="11.25">
      <c r="B8" s="9" t="s">
        <v>15</v>
      </c>
      <c r="C8" s="8"/>
      <c r="D8" s="7"/>
      <c r="E8" s="5">
        <v>8173</v>
      </c>
      <c r="F8" s="5">
        <v>4481</v>
      </c>
      <c r="G8" s="5">
        <v>6689</v>
      </c>
      <c r="H8" s="5">
        <v>4976</v>
      </c>
      <c r="I8" s="5">
        <v>4169</v>
      </c>
      <c r="J8" s="5">
        <v>4720</v>
      </c>
      <c r="K8" s="5">
        <v>4709</v>
      </c>
      <c r="L8" s="5">
        <v>4558</v>
      </c>
      <c r="M8" s="5">
        <v>2614</v>
      </c>
      <c r="N8" s="5">
        <v>6212</v>
      </c>
      <c r="O8" s="5">
        <v>3772</v>
      </c>
      <c r="P8" s="5">
        <v>2045</v>
      </c>
      <c r="Q8" s="5">
        <v>1336</v>
      </c>
      <c r="R8" s="17">
        <f>SUM(E8:Q8)</f>
        <v>58454</v>
      </c>
      <c r="T8" s="24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2:34" ht="11.25">
      <c r="B9" s="9" t="s">
        <v>41</v>
      </c>
      <c r="C9" s="8"/>
      <c r="D9" s="7"/>
      <c r="E9" s="20">
        <v>9600</v>
      </c>
      <c r="F9" s="20">
        <v>3682</v>
      </c>
      <c r="G9" s="20">
        <v>5413</v>
      </c>
      <c r="H9" s="20">
        <v>5446</v>
      </c>
      <c r="I9" s="20">
        <v>5804</v>
      </c>
      <c r="J9" s="20">
        <v>5169</v>
      </c>
      <c r="K9" s="20">
        <v>3190</v>
      </c>
      <c r="L9" s="20">
        <v>5482</v>
      </c>
      <c r="M9" s="20">
        <v>4578</v>
      </c>
      <c r="N9" s="20">
        <v>5803</v>
      </c>
      <c r="O9" s="20">
        <v>5116</v>
      </c>
      <c r="P9" s="20">
        <v>2119</v>
      </c>
      <c r="Q9" s="20">
        <v>1821</v>
      </c>
      <c r="R9" s="17">
        <f>SUM(E9:Q9)</f>
        <v>63223</v>
      </c>
      <c r="T9" s="24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2:34" ht="11.25">
      <c r="B10" s="9" t="s">
        <v>42</v>
      </c>
      <c r="C10" s="8"/>
      <c r="D10" s="7"/>
      <c r="E10" s="16">
        <f>VLOOKUP($L$4,'[4]Ark1'!$B$3:$BF$125,COLUMN()+12,FALSE)-VLOOKUP("46",'[4]Ark1'!$B$3:$BF$125,COLUMN()+12,FALSE)</f>
        <v>2036</v>
      </c>
      <c r="F10" s="16">
        <f>VLOOKUP($L$4,'[4]Ark1'!$B$3:$BF$125,COLUMN()+12,FALSE)-VLOOKUP("46",'[4]Ark1'!$B$3:$BF$125,COLUMN()+12,FALSE)</f>
        <v>2000</v>
      </c>
      <c r="G10" s="16">
        <f>VLOOKUP($L$4,'[4]Ark1'!$B$3:$BF$125,COLUMN()+12,FALSE)-VLOOKUP("46",'[4]Ark1'!$B$3:$BF$125,COLUMN()+12,FALSE)</f>
        <v>2363</v>
      </c>
      <c r="H10" s="16">
        <f>VLOOKUP($L$4,'[4]Ark1'!$B$3:$BF$125,COLUMN()+12,FALSE)-VLOOKUP("46",'[4]Ark1'!$B$3:$BF$125,COLUMN()+12,FALSE)</f>
        <v>1946</v>
      </c>
      <c r="I10" s="16">
        <f>VLOOKUP($L$4,'[4]Ark1'!$B$3:$BF$125,COLUMN()+12,FALSE)-VLOOKUP("46",'[4]Ark1'!$B$3:$BF$125,COLUMN()+12,FALSE)</f>
        <v>2088</v>
      </c>
      <c r="J10" s="16">
        <f>VLOOKUP($L$4,'[4]Ark1'!$B$3:$BF$125,COLUMN()+12,FALSE)-VLOOKUP("46",'[4]Ark1'!$B$3:$BF$125,COLUMN()+12,FALSE)</f>
        <v>1363</v>
      </c>
      <c r="K10" s="16">
        <f>VLOOKUP($L$4,'[4]Ark1'!$B$3:$BF$125,COLUMN()+12,FALSE)-VLOOKUP("46",'[4]Ark1'!$B$3:$BF$125,COLUMN()+12,FALSE)</f>
        <v>1409</v>
      </c>
      <c r="L10" s="16">
        <f>VLOOKUP($L$4,'[4]Ark1'!$B$3:$BF$125,COLUMN()+12,FALSE)-VLOOKUP("46",'[4]Ark1'!$B$3:$BF$125,COLUMN()+12,FALSE)</f>
        <v>1712</v>
      </c>
      <c r="M10" s="16">
        <f>VLOOKUP($L$4,'[4]Ark1'!$B$3:$BF$125,COLUMN()+12,FALSE)-VLOOKUP("46",'[4]Ark1'!$B$3:$BF$125,COLUMN()+12,FALSE)</f>
        <v>1426</v>
      </c>
      <c r="N10" s="16">
        <f>VLOOKUP($L$4,'[4]Ark1'!$B$3:$BF$125,COLUMN()+12,FALSE)-VLOOKUP("46",'[4]Ark1'!$B$3:$BF$125,COLUMN()+12,FALSE)</f>
        <v>2005</v>
      </c>
      <c r="O10" s="16">
        <f>VLOOKUP($L$4,'[4]Ark1'!$B$3:$BF$125,COLUMN()+12,FALSE)-VLOOKUP("46",'[4]Ark1'!$B$3:$BF$125,COLUMN()+12,FALSE)</f>
        <v>2019</v>
      </c>
      <c r="P10" s="16">
        <f>VLOOKUP($L$4,'[4]Ark1'!$B$3:$BF$125,COLUMN()+12,FALSE)-VLOOKUP("46",'[4]Ark1'!$B$3:$BF$125,COLUMN()+12,FALSE)</f>
        <v>2157</v>
      </c>
      <c r="Q10" s="16">
        <f>VLOOKUP($L$4,'[4]Ark1'!$B$3:$BF$125,COLUMN()+12,FALSE)-VLOOKUP("46",'[4]Ark1'!$B$3:$BF$125,COLUMN()+12,FALSE)</f>
        <v>1062</v>
      </c>
      <c r="R10" s="17">
        <f>SUM(E10:Q10)</f>
        <v>23586</v>
      </c>
      <c r="T10" s="24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2:34" ht="11.25">
      <c r="B11" s="9" t="s">
        <v>43</v>
      </c>
      <c r="C11" s="8"/>
      <c r="D11" s="7"/>
      <c r="E11" s="16">
        <f>VLOOKUP($L$4,'[4]Ark1'!$B$3:$BF$125,COLUMN()-1,FALSE)-VLOOKUP("46",'[4]Ark1'!$B$3:$BF$125,COLUMN()-1,FALSE)</f>
        <v>2809.705810000001</v>
      </c>
      <c r="F11" s="16">
        <f>VLOOKUP($L$4,'[4]Ark1'!$B$3:$BF$125,COLUMN()-1,FALSE)-VLOOKUP("46",'[4]Ark1'!$B$3:$BF$125,COLUMN()-1,FALSE)</f>
        <v>626.1609100000001</v>
      </c>
      <c r="G11" s="16">
        <f>VLOOKUP($L$4,'[4]Ark1'!$B$3:$BF$125,COLUMN()-1,FALSE)-VLOOKUP("46",'[4]Ark1'!$B$3:$BF$125,COLUMN()-1,FALSE)</f>
        <v>191.11400999999995</v>
      </c>
      <c r="H11" s="16">
        <f>VLOOKUP($L$4,'[4]Ark1'!$B$3:$BF$125,COLUMN()-1,FALSE)-VLOOKUP("46",'[4]Ark1'!$B$3:$BF$125,COLUMN()-1,FALSE)</f>
        <v>0</v>
      </c>
      <c r="I11" s="16">
        <f>VLOOKUP($L$4,'[4]Ark1'!$B$3:$BF$125,COLUMN()-1,FALSE)-VLOOKUP("46",'[4]Ark1'!$B$3:$BF$125,COLUMN()-1,FALSE)</f>
        <v>0</v>
      </c>
      <c r="J11" s="16">
        <f>VLOOKUP($L$4,'[4]Ark1'!$B$3:$BF$125,COLUMN()-1,FALSE)-VLOOKUP("46",'[4]Ark1'!$B$3:$BF$125,COLUMN()-1,FALSE)</f>
        <v>0</v>
      </c>
      <c r="K11" s="16">
        <f>VLOOKUP($L$4,'[4]Ark1'!$B$3:$BF$125,COLUMN()-1,FALSE)-VLOOKUP("46",'[4]Ark1'!$B$3:$BF$125,COLUMN()-1,FALSE)</f>
        <v>0</v>
      </c>
      <c r="L11" s="16">
        <f>VLOOKUP($L$4,'[4]Ark1'!$B$3:$BF$125,COLUMN()-1,FALSE)-VLOOKUP("46",'[4]Ark1'!$B$3:$BF$125,COLUMN()-1,FALSE)</f>
        <v>0</v>
      </c>
      <c r="M11" s="16">
        <f>VLOOKUP($L$4,'[4]Ark1'!$B$3:$BF$125,COLUMN()-1,FALSE)-VLOOKUP("46",'[4]Ark1'!$B$3:$BF$125,COLUMN()-1,FALSE)</f>
        <v>0</v>
      </c>
      <c r="N11" s="16">
        <f>VLOOKUP($L$4,'[4]Ark1'!$B$3:$BF$125,COLUMN()-1,FALSE)-VLOOKUP("46",'[4]Ark1'!$B$3:$BF$125,COLUMN()-1,FALSE)</f>
        <v>0</v>
      </c>
      <c r="O11" s="16">
        <f>VLOOKUP($L$4,'[4]Ark1'!$B$3:$BF$125,COLUMN()-1,FALSE)-VLOOKUP("46",'[4]Ark1'!$B$3:$BF$125,COLUMN()-1,FALSE)</f>
        <v>0</v>
      </c>
      <c r="P11" s="16">
        <f>VLOOKUP($L$4,'[4]Ark1'!$B$3:$BF$125,COLUMN()-1,FALSE)-VLOOKUP("46",'[4]Ark1'!$B$3:$BF$125,COLUMN()-1,FALSE)</f>
        <v>0</v>
      </c>
      <c r="Q11" s="16">
        <f>VLOOKUP($L$4,'[4]Ark1'!$B$3:$BF$125,COLUMN()-1,FALSE)-VLOOKUP("46",'[4]Ark1'!$B$3:$BF$125,COLUMN()-1,FALSE)</f>
        <v>0</v>
      </c>
      <c r="R11" s="17">
        <f>SUM(E11:Q11)</f>
        <v>3626.9807300000007</v>
      </c>
      <c r="T11" s="24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2:34" ht="11.25">
      <c r="B12" s="9" t="s">
        <v>44</v>
      </c>
      <c r="C12" s="8"/>
      <c r="D12" s="7"/>
      <c r="E12" s="5">
        <f>+E10</f>
        <v>2036</v>
      </c>
      <c r="F12" s="5">
        <f aca="true" t="shared" si="0" ref="F12:Q13">+F10+E12</f>
        <v>4036</v>
      </c>
      <c r="G12" s="5">
        <f t="shared" si="0"/>
        <v>6399</v>
      </c>
      <c r="H12" s="5">
        <f t="shared" si="0"/>
        <v>8345</v>
      </c>
      <c r="I12" s="5">
        <f t="shared" si="0"/>
        <v>10433</v>
      </c>
      <c r="J12" s="5">
        <f t="shared" si="0"/>
        <v>11796</v>
      </c>
      <c r="K12" s="5">
        <f t="shared" si="0"/>
        <v>13205</v>
      </c>
      <c r="L12" s="5">
        <f t="shared" si="0"/>
        <v>14917</v>
      </c>
      <c r="M12" s="5">
        <f t="shared" si="0"/>
        <v>16343</v>
      </c>
      <c r="N12" s="5">
        <f t="shared" si="0"/>
        <v>18348</v>
      </c>
      <c r="O12" s="5">
        <f t="shared" si="0"/>
        <v>20367</v>
      </c>
      <c r="P12" s="5">
        <f t="shared" si="0"/>
        <v>22524</v>
      </c>
      <c r="Q12" s="5">
        <f t="shared" si="0"/>
        <v>23586</v>
      </c>
      <c r="R12" s="15"/>
      <c r="T12" s="24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2:34" ht="11.25">
      <c r="B13" s="9" t="s">
        <v>45</v>
      </c>
      <c r="C13" s="8"/>
      <c r="D13" s="7"/>
      <c r="E13" s="5">
        <f>+E11</f>
        <v>2809.705810000001</v>
      </c>
      <c r="F13" s="5">
        <f t="shared" si="0"/>
        <v>3435.866720000001</v>
      </c>
      <c r="G13" s="5">
        <f t="shared" si="0"/>
        <v>3626.9807300000007</v>
      </c>
      <c r="H13" s="5">
        <f t="shared" si="0"/>
        <v>3626.9807300000007</v>
      </c>
      <c r="I13" s="5">
        <f t="shared" si="0"/>
        <v>3626.9807300000007</v>
      </c>
      <c r="J13" s="5">
        <f t="shared" si="0"/>
        <v>3626.9807300000007</v>
      </c>
      <c r="K13" s="5">
        <f t="shared" si="0"/>
        <v>3626.9807300000007</v>
      </c>
      <c r="L13" s="5">
        <f t="shared" si="0"/>
        <v>3626.9807300000007</v>
      </c>
      <c r="M13" s="5">
        <f t="shared" si="0"/>
        <v>3626.9807300000007</v>
      </c>
      <c r="N13" s="5">
        <f t="shared" si="0"/>
        <v>3626.9807300000007</v>
      </c>
      <c r="O13" s="5">
        <f t="shared" si="0"/>
        <v>3626.9807300000007</v>
      </c>
      <c r="P13" s="5">
        <f t="shared" si="0"/>
        <v>3626.9807300000007</v>
      </c>
      <c r="Q13" s="5">
        <f t="shared" si="0"/>
        <v>3626.9807300000007</v>
      </c>
      <c r="R13" s="15"/>
      <c r="T13" s="24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2:34" ht="11.25">
      <c r="B14" s="6"/>
      <c r="C14" s="6"/>
      <c r="D14" s="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</row>
    <row r="15" spans="20:34" ht="11.25"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</row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2.75">
      <c r="H61" s="2" t="s">
        <v>18</v>
      </c>
    </row>
    <row r="62" ht="11.25"/>
    <row r="63" ht="11.25"/>
    <row r="64" ht="11.25"/>
    <row r="65" spans="2:18" ht="11.25">
      <c r="B65" s="9" t="s">
        <v>48</v>
      </c>
      <c r="C65" s="4" t="s">
        <v>0</v>
      </c>
      <c r="D65" s="4" t="s">
        <v>1</v>
      </c>
      <c r="E65" s="4" t="s">
        <v>2</v>
      </c>
      <c r="F65" s="4" t="s">
        <v>3</v>
      </c>
      <c r="G65" s="4" t="s">
        <v>4</v>
      </c>
      <c r="H65" s="4" t="s">
        <v>5</v>
      </c>
      <c r="I65" s="4" t="s">
        <v>6</v>
      </c>
      <c r="J65" s="4" t="s">
        <v>7</v>
      </c>
      <c r="K65" s="4" t="s">
        <v>8</v>
      </c>
      <c r="L65" s="4" t="s">
        <v>9</v>
      </c>
      <c r="M65" s="4" t="s">
        <v>10</v>
      </c>
      <c r="N65" s="4" t="s">
        <v>11</v>
      </c>
      <c r="O65" s="4" t="s">
        <v>13</v>
      </c>
      <c r="P65" s="4" t="s">
        <v>17</v>
      </c>
      <c r="Q65" s="4" t="s">
        <v>16</v>
      </c>
      <c r="R65" s="4" t="s">
        <v>19</v>
      </c>
    </row>
    <row r="66" spans="2:18" ht="11.25">
      <c r="B66" s="25" t="s">
        <v>81</v>
      </c>
      <c r="C66" s="20">
        <f>IF(ISNA(VLOOKUP($B66,'[4]Ark1'!$B$3:$BF$125,COLUMN()+1,FALSE)),0,VLOOKUP($B66,'[4]Ark1'!$B$3:$BF$125,COLUMN()+1,FALSE))</f>
        <v>394.14739000000003</v>
      </c>
      <c r="D66" s="20">
        <f>IF(ISNA(VLOOKUP($B66,'[4]Ark1'!$B$3:$BF$125,COLUMN()+1,FALSE)),0,VLOOKUP($B66,'[4]Ark1'!$B$3:$BF$125,COLUMN()+1,FALSE))</f>
        <v>437.52074</v>
      </c>
      <c r="E66" s="20">
        <f>IF(ISNA(VLOOKUP($B66,'[4]Ark1'!$B$3:$BF$125,COLUMN()+1,FALSE)),0,VLOOKUP($B66,'[4]Ark1'!$B$3:$BF$125,COLUMN()+1,FALSE))</f>
        <v>90.47541</v>
      </c>
      <c r="F66" s="20">
        <f>IF(ISNA(VLOOKUP($B66,'[4]Ark1'!$B$3:$BF$125,COLUMN()+1,FALSE)),0,VLOOKUP($B66,'[4]Ark1'!$B$3:$BF$125,COLUMN()+1,FALSE))</f>
        <v>0</v>
      </c>
      <c r="G66" s="20">
        <f>IF(ISNA(VLOOKUP($B66,'[4]Ark1'!$B$3:$BF$125,COLUMN()+1,FALSE)),0,VLOOKUP($B66,'[4]Ark1'!$B$3:$BF$125,COLUMN()+1,FALSE))</f>
        <v>0</v>
      </c>
      <c r="H66" s="20">
        <f>IF(ISNA(VLOOKUP($B66,'[4]Ark1'!$B$3:$BF$125,COLUMN()+1,FALSE)),0,VLOOKUP($B66,'[4]Ark1'!$B$3:$BF$125,COLUMN()+1,FALSE))</f>
        <v>0</v>
      </c>
      <c r="I66" s="20">
        <f>IF(ISNA(VLOOKUP($B66,'[4]Ark1'!$B$3:$BF$125,COLUMN()+1,FALSE)),0,VLOOKUP($B66,'[4]Ark1'!$B$3:$BF$125,COLUMN()+1,FALSE))</f>
        <v>0</v>
      </c>
      <c r="J66" s="20">
        <f>IF(ISNA(VLOOKUP($B66,'[4]Ark1'!$B$3:$BF$125,COLUMN()+1,FALSE)),0,VLOOKUP($B66,'[4]Ark1'!$B$3:$BF$125,COLUMN()+1,FALSE))</f>
        <v>0</v>
      </c>
      <c r="K66" s="20">
        <f>IF(ISNA(VLOOKUP($B66,'[4]Ark1'!$B$3:$BF$125,COLUMN()+1,FALSE)),0,VLOOKUP($B66,'[4]Ark1'!$B$3:$BF$125,COLUMN()+1,FALSE))</f>
        <v>0</v>
      </c>
      <c r="L66" s="20">
        <f>IF(ISNA(VLOOKUP($B66,'[4]Ark1'!$B$3:$BF$125,COLUMN()+1,FALSE)),0,VLOOKUP($B66,'[4]Ark1'!$B$3:$BF$125,COLUMN()+1,FALSE))</f>
        <v>0</v>
      </c>
      <c r="M66" s="20">
        <f>IF(ISNA(VLOOKUP($B66,'[4]Ark1'!$B$3:$BF$125,COLUMN()+1,FALSE)),0,VLOOKUP($B66,'[4]Ark1'!$B$3:$BF$125,COLUMN()+1,FALSE))</f>
        <v>0</v>
      </c>
      <c r="N66" s="20">
        <f>IF(ISNA(VLOOKUP($B66,'[4]Ark1'!$B$3:$BF$125,COLUMN()+1,FALSE)),0,VLOOKUP($B66,'[4]Ark1'!$B$3:$BF$125,COLUMN()+1,FALSE))</f>
        <v>0</v>
      </c>
      <c r="O66" s="20">
        <f>IF(ISNA(VLOOKUP($B66,'[4]Ark1'!$B$3:$BF$125,COLUMN()+1,FALSE)),0,VLOOKUP($B66,'[4]Ark1'!$B$3:$BF$125,COLUMN()+1,FALSE))</f>
        <v>0</v>
      </c>
      <c r="P66" s="16">
        <f aca="true" t="shared" si="1" ref="P66:P73">SUM(C66:O66)</f>
        <v>922.14354</v>
      </c>
      <c r="Q66" s="16">
        <f>IF(ISNA(VLOOKUP($B66,'[4]Ark1'!$B$3:$BF$125,57,FALSE)),0,VLOOKUP($B66,'[4]Ark1'!$B$3:$BF$125,57,FALSE))</f>
        <v>1815</v>
      </c>
      <c r="R66" s="17">
        <f aca="true" t="shared" si="2" ref="R66:R74">+P66/Q66*100</f>
        <v>50.80680661157025</v>
      </c>
    </row>
    <row r="67" spans="2:18" ht="11.25">
      <c r="B67" s="25" t="s">
        <v>82</v>
      </c>
      <c r="C67" s="20">
        <f>IF(ISNA(VLOOKUP($B67,'[4]Ark1'!$B$3:$BF$125,COLUMN()+1,FALSE)),0,VLOOKUP($B67,'[4]Ark1'!$B$3:$BF$125,COLUMN()+1,FALSE))</f>
        <v>49.686</v>
      </c>
      <c r="D67" s="20">
        <f>IF(ISNA(VLOOKUP($B67,'[4]Ark1'!$B$3:$BF$125,COLUMN()+1,FALSE)),0,VLOOKUP($B67,'[4]Ark1'!$B$3:$BF$125,COLUMN()+1,FALSE))</f>
        <v>164.60492000000002</v>
      </c>
      <c r="E67" s="20">
        <f>IF(ISNA(VLOOKUP($B67,'[4]Ark1'!$B$3:$BF$125,COLUMN()+1,FALSE)),0,VLOOKUP($B67,'[4]Ark1'!$B$3:$BF$125,COLUMN()+1,FALSE))</f>
        <v>3.298</v>
      </c>
      <c r="F67" s="20">
        <f>IF(ISNA(VLOOKUP($B67,'[4]Ark1'!$B$3:$BF$125,COLUMN()+1,FALSE)),0,VLOOKUP($B67,'[4]Ark1'!$B$3:$BF$125,COLUMN()+1,FALSE))</f>
        <v>0</v>
      </c>
      <c r="G67" s="20">
        <f>IF(ISNA(VLOOKUP($B67,'[4]Ark1'!$B$3:$BF$125,COLUMN()+1,FALSE)),0,VLOOKUP($B67,'[4]Ark1'!$B$3:$BF$125,COLUMN()+1,FALSE))</f>
        <v>0</v>
      </c>
      <c r="H67" s="20">
        <f>IF(ISNA(VLOOKUP($B67,'[4]Ark1'!$B$3:$BF$125,COLUMN()+1,FALSE)),0,VLOOKUP($B67,'[4]Ark1'!$B$3:$BF$125,COLUMN()+1,FALSE))</f>
        <v>0</v>
      </c>
      <c r="I67" s="20">
        <f>IF(ISNA(VLOOKUP($B67,'[4]Ark1'!$B$3:$BF$125,COLUMN()+1,FALSE)),0,VLOOKUP($B67,'[4]Ark1'!$B$3:$BF$125,COLUMN()+1,FALSE))</f>
        <v>0</v>
      </c>
      <c r="J67" s="20">
        <f>IF(ISNA(VLOOKUP($B67,'[4]Ark1'!$B$3:$BF$125,COLUMN()+1,FALSE)),0,VLOOKUP($B67,'[4]Ark1'!$B$3:$BF$125,COLUMN()+1,FALSE))</f>
        <v>0</v>
      </c>
      <c r="K67" s="20">
        <f>IF(ISNA(VLOOKUP($B67,'[4]Ark1'!$B$3:$BF$125,COLUMN()+1,FALSE)),0,VLOOKUP($B67,'[4]Ark1'!$B$3:$BF$125,COLUMN()+1,FALSE))</f>
        <v>0</v>
      </c>
      <c r="L67" s="20">
        <f>IF(ISNA(VLOOKUP($B67,'[4]Ark1'!$B$3:$BF$125,COLUMN()+1,FALSE)),0,VLOOKUP($B67,'[4]Ark1'!$B$3:$BF$125,COLUMN()+1,FALSE))</f>
        <v>0</v>
      </c>
      <c r="M67" s="20">
        <f>IF(ISNA(VLOOKUP($B67,'[4]Ark1'!$B$3:$BF$125,COLUMN()+1,FALSE)),0,VLOOKUP($B67,'[4]Ark1'!$B$3:$BF$125,COLUMN()+1,FALSE))</f>
        <v>0</v>
      </c>
      <c r="N67" s="20">
        <f>IF(ISNA(VLOOKUP($B67,'[4]Ark1'!$B$3:$BF$125,COLUMN()+1,FALSE)),0,VLOOKUP($B67,'[4]Ark1'!$B$3:$BF$125,COLUMN()+1,FALSE))</f>
        <v>0</v>
      </c>
      <c r="O67" s="20">
        <f>IF(ISNA(VLOOKUP($B67,'[4]Ark1'!$B$3:$BF$125,COLUMN()+1,FALSE)),0,VLOOKUP($B67,'[4]Ark1'!$B$3:$BF$125,COLUMN()+1,FALSE))</f>
        <v>0</v>
      </c>
      <c r="P67" s="16">
        <f t="shared" si="1"/>
        <v>217.58892000000003</v>
      </c>
      <c r="Q67" s="16">
        <f>IF(ISNA(VLOOKUP($B67,'[4]Ark1'!$B$3:$BF$125,57,FALSE)),0,VLOOKUP($B67,'[4]Ark1'!$B$3:$BF$125,57,FALSE))</f>
        <v>714</v>
      </c>
      <c r="R67" s="17">
        <f t="shared" si="2"/>
        <v>30.47463865546219</v>
      </c>
    </row>
    <row r="68" spans="2:18" ht="11.25">
      <c r="B68" s="25" t="s">
        <v>88</v>
      </c>
      <c r="C68" s="20">
        <f>IF(ISNA(VLOOKUP($B68,'[4]Ark1'!$B$3:$BF$125,COLUMN()+1,FALSE)),0,VLOOKUP($B68,'[4]Ark1'!$B$3:$BF$125,COLUMN()+1,FALSE))</f>
        <v>0</v>
      </c>
      <c r="D68" s="20">
        <f>IF(ISNA(VLOOKUP($B68,'[4]Ark1'!$B$3:$BF$125,COLUMN()+1,FALSE)),0,VLOOKUP($B68,'[4]Ark1'!$B$3:$BF$125,COLUMN()+1,FALSE))</f>
        <v>0</v>
      </c>
      <c r="E68" s="20">
        <f>IF(ISNA(VLOOKUP($B68,'[4]Ark1'!$B$3:$BF$125,COLUMN()+1,FALSE)),0,VLOOKUP($B68,'[4]Ark1'!$B$3:$BF$125,COLUMN()+1,FALSE))</f>
        <v>0</v>
      </c>
      <c r="F68" s="20">
        <f>IF(ISNA(VLOOKUP($B68,'[4]Ark1'!$B$3:$BF$125,COLUMN()+1,FALSE)),0,VLOOKUP($B68,'[4]Ark1'!$B$3:$BF$125,COLUMN()+1,FALSE))</f>
        <v>0</v>
      </c>
      <c r="G68" s="20">
        <f>IF(ISNA(VLOOKUP($B68,'[4]Ark1'!$B$3:$BF$125,COLUMN()+1,FALSE)),0,VLOOKUP($B68,'[4]Ark1'!$B$3:$BF$125,COLUMN()+1,FALSE))</f>
        <v>0</v>
      </c>
      <c r="H68" s="20">
        <f>IF(ISNA(VLOOKUP($B68,'[4]Ark1'!$B$3:$BF$125,COLUMN()+1,FALSE)),0,VLOOKUP($B68,'[4]Ark1'!$B$3:$BF$125,COLUMN()+1,FALSE))</f>
        <v>0</v>
      </c>
      <c r="I68" s="20">
        <f>IF(ISNA(VLOOKUP($B68,'[4]Ark1'!$B$3:$BF$125,COLUMN()+1,FALSE)),0,VLOOKUP($B68,'[4]Ark1'!$B$3:$BF$125,COLUMN()+1,FALSE))</f>
        <v>0</v>
      </c>
      <c r="J68" s="20">
        <f>IF(ISNA(VLOOKUP($B68,'[4]Ark1'!$B$3:$BF$125,COLUMN()+1,FALSE)),0,VLOOKUP($B68,'[4]Ark1'!$B$3:$BF$125,COLUMN()+1,FALSE))</f>
        <v>0</v>
      </c>
      <c r="K68" s="20">
        <f>IF(ISNA(VLOOKUP($B68,'[4]Ark1'!$B$3:$BF$125,COLUMN()+1,FALSE)),0,VLOOKUP($B68,'[4]Ark1'!$B$3:$BF$125,COLUMN()+1,FALSE))</f>
        <v>0</v>
      </c>
      <c r="L68" s="20">
        <f>IF(ISNA(VLOOKUP($B68,'[4]Ark1'!$B$3:$BF$125,COLUMN()+1,FALSE)),0,VLOOKUP($B68,'[4]Ark1'!$B$3:$BF$125,COLUMN()+1,FALSE))</f>
        <v>0</v>
      </c>
      <c r="M68" s="20">
        <f>IF(ISNA(VLOOKUP($B68,'[4]Ark1'!$B$3:$BF$125,COLUMN()+1,FALSE)),0,VLOOKUP($B68,'[4]Ark1'!$B$3:$BF$125,COLUMN()+1,FALSE))</f>
        <v>0</v>
      </c>
      <c r="N68" s="20">
        <f>IF(ISNA(VLOOKUP($B68,'[4]Ark1'!$B$3:$BF$125,COLUMN()+1,FALSE)),0,VLOOKUP($B68,'[4]Ark1'!$B$3:$BF$125,COLUMN()+1,FALSE))</f>
        <v>0</v>
      </c>
      <c r="O68" s="20">
        <f>IF(ISNA(VLOOKUP($B68,'[4]Ark1'!$B$3:$BF$125,COLUMN()+1,FALSE)),0,VLOOKUP($B68,'[4]Ark1'!$B$3:$BF$125,COLUMN()+1,FALSE))</f>
        <v>0</v>
      </c>
      <c r="P68" s="16">
        <f t="shared" si="1"/>
        <v>0</v>
      </c>
      <c r="Q68" s="16">
        <f>IF(ISNA(VLOOKUP($B68,'[4]Ark1'!$B$3:$BF$125,57,FALSE)),0,VLOOKUP($B68,'[4]Ark1'!$B$3:$BF$125,57,FALSE))</f>
        <v>0</v>
      </c>
      <c r="R68" s="17" t="e">
        <f t="shared" si="2"/>
        <v>#DIV/0!</v>
      </c>
    </row>
    <row r="69" spans="2:18" ht="11.25">
      <c r="B69" s="25" t="s">
        <v>83</v>
      </c>
      <c r="C69" s="20">
        <f>IF(ISNA(VLOOKUP($B69,'[4]Ark1'!$B$3:$BF$125,COLUMN()+1,FALSE)),0,VLOOKUP($B69,'[4]Ark1'!$B$3:$BF$125,COLUMN()+1,FALSE))</f>
        <v>0</v>
      </c>
      <c r="D69" s="20">
        <f>IF(ISNA(VLOOKUP($B69,'[4]Ark1'!$B$3:$BF$125,COLUMN()+1,FALSE)),0,VLOOKUP($B69,'[4]Ark1'!$B$3:$BF$125,COLUMN()+1,FALSE))</f>
        <v>0</v>
      </c>
      <c r="E69" s="20">
        <f>IF(ISNA(VLOOKUP($B69,'[4]Ark1'!$B$3:$BF$125,COLUMN()+1,FALSE)),0,VLOOKUP($B69,'[4]Ark1'!$B$3:$BF$125,COLUMN()+1,FALSE))</f>
        <v>0</v>
      </c>
      <c r="F69" s="20">
        <f>IF(ISNA(VLOOKUP($B69,'[4]Ark1'!$B$3:$BF$125,COLUMN()+1,FALSE)),0,VLOOKUP($B69,'[4]Ark1'!$B$3:$BF$125,COLUMN()+1,FALSE))</f>
        <v>0</v>
      </c>
      <c r="G69" s="20">
        <f>IF(ISNA(VLOOKUP($B69,'[4]Ark1'!$B$3:$BF$125,COLUMN()+1,FALSE)),0,VLOOKUP($B69,'[4]Ark1'!$B$3:$BF$125,COLUMN()+1,FALSE))</f>
        <v>0</v>
      </c>
      <c r="H69" s="20">
        <f>IF(ISNA(VLOOKUP($B69,'[4]Ark1'!$B$3:$BF$125,COLUMN()+1,FALSE)),0,VLOOKUP($B69,'[4]Ark1'!$B$3:$BF$125,COLUMN()+1,FALSE))</f>
        <v>0</v>
      </c>
      <c r="I69" s="20">
        <f>IF(ISNA(VLOOKUP($B69,'[4]Ark1'!$B$3:$BF$125,COLUMN()+1,FALSE)),0,VLOOKUP($B69,'[4]Ark1'!$B$3:$BF$125,COLUMN()+1,FALSE))</f>
        <v>0</v>
      </c>
      <c r="J69" s="20">
        <f>IF(ISNA(VLOOKUP($B69,'[4]Ark1'!$B$3:$BF$125,COLUMN()+1,FALSE)),0,VLOOKUP($B69,'[4]Ark1'!$B$3:$BF$125,COLUMN()+1,FALSE))</f>
        <v>0</v>
      </c>
      <c r="K69" s="20">
        <f>IF(ISNA(VLOOKUP($B69,'[4]Ark1'!$B$3:$BF$125,COLUMN()+1,FALSE)),0,VLOOKUP($B69,'[4]Ark1'!$B$3:$BF$125,COLUMN()+1,FALSE))</f>
        <v>0</v>
      </c>
      <c r="L69" s="20">
        <f>IF(ISNA(VLOOKUP($B69,'[4]Ark1'!$B$3:$BF$125,COLUMN()+1,FALSE)),0,VLOOKUP($B69,'[4]Ark1'!$B$3:$BF$125,COLUMN()+1,FALSE))</f>
        <v>0</v>
      </c>
      <c r="M69" s="20">
        <f>IF(ISNA(VLOOKUP($B69,'[4]Ark1'!$B$3:$BF$125,COLUMN()+1,FALSE)),0,VLOOKUP($B69,'[4]Ark1'!$B$3:$BF$125,COLUMN()+1,FALSE))</f>
        <v>0</v>
      </c>
      <c r="N69" s="20">
        <f>IF(ISNA(VLOOKUP($B69,'[4]Ark1'!$B$3:$BF$125,COLUMN()+1,FALSE)),0,VLOOKUP($B69,'[4]Ark1'!$B$3:$BF$125,COLUMN()+1,FALSE))</f>
        <v>0</v>
      </c>
      <c r="O69" s="20">
        <f>IF(ISNA(VLOOKUP($B69,'[4]Ark1'!$B$3:$BF$125,COLUMN()+1,FALSE)),0,VLOOKUP($B69,'[4]Ark1'!$B$3:$BF$125,COLUMN()+1,FALSE))</f>
        <v>0</v>
      </c>
      <c r="P69" s="16">
        <f t="shared" si="1"/>
        <v>0</v>
      </c>
      <c r="Q69" s="16">
        <f>IF(ISNA(VLOOKUP($B69,'[4]Ark1'!$B$3:$BF$125,57,FALSE)),0,VLOOKUP($B69,'[4]Ark1'!$B$3:$BF$125,57,FALSE))</f>
        <v>0</v>
      </c>
      <c r="R69" s="17" t="e">
        <f t="shared" si="2"/>
        <v>#DIV/0!</v>
      </c>
    </row>
    <row r="70" spans="2:18" ht="11.25">
      <c r="B70" s="25" t="s">
        <v>84</v>
      </c>
      <c r="C70" s="20">
        <f>IF(ISNA(VLOOKUP($B70,'[4]Ark1'!$B$3:$BF$125,COLUMN()+1,FALSE)),0,VLOOKUP($B70,'[4]Ark1'!$B$3:$BF$125,COLUMN()+1,FALSE))</f>
        <v>1144.05085</v>
      </c>
      <c r="D70" s="20">
        <f>IF(ISNA(VLOOKUP($B70,'[4]Ark1'!$B$3:$BF$125,COLUMN()+1,FALSE)),0,VLOOKUP($B70,'[4]Ark1'!$B$3:$BF$125,COLUMN()+1,FALSE))</f>
        <v>8.22298</v>
      </c>
      <c r="E70" s="20">
        <f>IF(ISNA(VLOOKUP($B70,'[4]Ark1'!$B$3:$BF$125,COLUMN()+1,FALSE)),0,VLOOKUP($B70,'[4]Ark1'!$B$3:$BF$125,COLUMN()+1,FALSE))</f>
        <v>191.28211</v>
      </c>
      <c r="F70" s="20">
        <f>IF(ISNA(VLOOKUP($B70,'[4]Ark1'!$B$3:$BF$125,COLUMN()+1,FALSE)),0,VLOOKUP($B70,'[4]Ark1'!$B$3:$BF$125,COLUMN()+1,FALSE))</f>
        <v>0</v>
      </c>
      <c r="G70" s="20">
        <f>IF(ISNA(VLOOKUP($B70,'[4]Ark1'!$B$3:$BF$125,COLUMN()+1,FALSE)),0,VLOOKUP($B70,'[4]Ark1'!$B$3:$BF$125,COLUMN()+1,FALSE))</f>
        <v>0</v>
      </c>
      <c r="H70" s="20">
        <f>IF(ISNA(VLOOKUP($B70,'[4]Ark1'!$B$3:$BF$125,COLUMN()+1,FALSE)),0,VLOOKUP($B70,'[4]Ark1'!$B$3:$BF$125,COLUMN()+1,FALSE))</f>
        <v>0</v>
      </c>
      <c r="I70" s="20">
        <f>IF(ISNA(VLOOKUP($B70,'[4]Ark1'!$B$3:$BF$125,COLUMN()+1,FALSE)),0,VLOOKUP($B70,'[4]Ark1'!$B$3:$BF$125,COLUMN()+1,FALSE))</f>
        <v>0</v>
      </c>
      <c r="J70" s="20">
        <f>IF(ISNA(VLOOKUP($B70,'[4]Ark1'!$B$3:$BF$125,COLUMN()+1,FALSE)),0,VLOOKUP($B70,'[4]Ark1'!$B$3:$BF$125,COLUMN()+1,FALSE))</f>
        <v>0</v>
      </c>
      <c r="K70" s="20">
        <f>IF(ISNA(VLOOKUP($B70,'[4]Ark1'!$B$3:$BF$125,COLUMN()+1,FALSE)),0,VLOOKUP($B70,'[4]Ark1'!$B$3:$BF$125,COLUMN()+1,FALSE))</f>
        <v>0</v>
      </c>
      <c r="L70" s="20">
        <f>IF(ISNA(VLOOKUP($B70,'[4]Ark1'!$B$3:$BF$125,COLUMN()+1,FALSE)),0,VLOOKUP($B70,'[4]Ark1'!$B$3:$BF$125,COLUMN()+1,FALSE))</f>
        <v>0</v>
      </c>
      <c r="M70" s="20">
        <f>IF(ISNA(VLOOKUP($B70,'[4]Ark1'!$B$3:$BF$125,COLUMN()+1,FALSE)),0,VLOOKUP($B70,'[4]Ark1'!$B$3:$BF$125,COLUMN()+1,FALSE))</f>
        <v>0</v>
      </c>
      <c r="N70" s="20">
        <f>IF(ISNA(VLOOKUP($B70,'[4]Ark1'!$B$3:$BF$125,COLUMN()+1,FALSE)),0,VLOOKUP($B70,'[4]Ark1'!$B$3:$BF$125,COLUMN()+1,FALSE))</f>
        <v>0</v>
      </c>
      <c r="O70" s="20">
        <f>IF(ISNA(VLOOKUP($B70,'[4]Ark1'!$B$3:$BF$125,COLUMN()+1,FALSE)),0,VLOOKUP($B70,'[4]Ark1'!$B$3:$BF$125,COLUMN()+1,FALSE))</f>
        <v>0</v>
      </c>
      <c r="P70" s="16">
        <f t="shared" si="1"/>
        <v>1343.5559400000002</v>
      </c>
      <c r="Q70" s="16">
        <f>IF(ISNA(VLOOKUP($B70,'[4]Ark1'!$B$3:$BF$125,57,FALSE)),0,VLOOKUP($B70,'[4]Ark1'!$B$3:$BF$125,57,FALSE))</f>
        <v>3347</v>
      </c>
      <c r="R70" s="17">
        <f t="shared" si="2"/>
        <v>40.142095608007175</v>
      </c>
    </row>
    <row r="71" spans="2:18" ht="11.25">
      <c r="B71" s="25" t="s">
        <v>85</v>
      </c>
      <c r="C71" s="20">
        <f>IF(ISNA(VLOOKUP($B71,'[4]Ark1'!$B$3:$BF$125,COLUMN()+1,FALSE)),0,VLOOKUP($B71,'[4]Ark1'!$B$3:$BF$125,COLUMN()+1,FALSE))</f>
        <v>1216.67503</v>
      </c>
      <c r="D71" s="20">
        <f>IF(ISNA(VLOOKUP($B71,'[4]Ark1'!$B$3:$BF$125,COLUMN()+1,FALSE)),0,VLOOKUP($B71,'[4]Ark1'!$B$3:$BF$125,COLUMN()+1,FALSE))</f>
        <v>-10.052059999999999</v>
      </c>
      <c r="E71" s="20">
        <f>IF(ISNA(VLOOKUP($B71,'[4]Ark1'!$B$3:$BF$125,COLUMN()+1,FALSE)),0,VLOOKUP($B71,'[4]Ark1'!$B$3:$BF$125,COLUMN()+1,FALSE))</f>
        <v>-101.1842</v>
      </c>
      <c r="F71" s="20">
        <f>IF(ISNA(VLOOKUP($B71,'[4]Ark1'!$B$3:$BF$125,COLUMN()+1,FALSE)),0,VLOOKUP($B71,'[4]Ark1'!$B$3:$BF$125,COLUMN()+1,FALSE))</f>
        <v>0</v>
      </c>
      <c r="G71" s="20">
        <f>IF(ISNA(VLOOKUP($B71,'[4]Ark1'!$B$3:$BF$125,COLUMN()+1,FALSE)),0,VLOOKUP($B71,'[4]Ark1'!$B$3:$BF$125,COLUMN()+1,FALSE))</f>
        <v>0</v>
      </c>
      <c r="H71" s="20">
        <f>IF(ISNA(VLOOKUP($B71,'[4]Ark1'!$B$3:$BF$125,COLUMN()+1,FALSE)),0,VLOOKUP($B71,'[4]Ark1'!$B$3:$BF$125,COLUMN()+1,FALSE))</f>
        <v>0</v>
      </c>
      <c r="I71" s="20">
        <f>IF(ISNA(VLOOKUP($B71,'[4]Ark1'!$B$3:$BF$125,COLUMN()+1,FALSE)),0,VLOOKUP($B71,'[4]Ark1'!$B$3:$BF$125,COLUMN()+1,FALSE))</f>
        <v>0</v>
      </c>
      <c r="J71" s="20">
        <f>IF(ISNA(VLOOKUP($B71,'[4]Ark1'!$B$3:$BF$125,COLUMN()+1,FALSE)),0,VLOOKUP($B71,'[4]Ark1'!$B$3:$BF$125,COLUMN()+1,FALSE))</f>
        <v>0</v>
      </c>
      <c r="K71" s="20">
        <f>IF(ISNA(VLOOKUP($B71,'[4]Ark1'!$B$3:$BF$125,COLUMN()+1,FALSE)),0,VLOOKUP($B71,'[4]Ark1'!$B$3:$BF$125,COLUMN()+1,FALSE))</f>
        <v>0</v>
      </c>
      <c r="L71" s="20">
        <f>IF(ISNA(VLOOKUP($B71,'[4]Ark1'!$B$3:$BF$125,COLUMN()+1,FALSE)),0,VLOOKUP($B71,'[4]Ark1'!$B$3:$BF$125,COLUMN()+1,FALSE))</f>
        <v>0</v>
      </c>
      <c r="M71" s="20">
        <f>IF(ISNA(VLOOKUP($B71,'[4]Ark1'!$B$3:$BF$125,COLUMN()+1,FALSE)),0,VLOOKUP($B71,'[4]Ark1'!$B$3:$BF$125,COLUMN()+1,FALSE))</f>
        <v>0</v>
      </c>
      <c r="N71" s="20">
        <f>IF(ISNA(VLOOKUP($B71,'[4]Ark1'!$B$3:$BF$125,COLUMN()+1,FALSE)),0,VLOOKUP($B71,'[4]Ark1'!$B$3:$BF$125,COLUMN()+1,FALSE))</f>
        <v>0</v>
      </c>
      <c r="O71" s="20">
        <f>IF(ISNA(VLOOKUP($B71,'[4]Ark1'!$B$3:$BF$125,COLUMN()+1,FALSE)),0,VLOOKUP($B71,'[4]Ark1'!$B$3:$BF$125,COLUMN()+1,FALSE))</f>
        <v>0</v>
      </c>
      <c r="P71" s="16">
        <f t="shared" si="1"/>
        <v>1105.4387700000002</v>
      </c>
      <c r="Q71" s="16">
        <f>IF(ISNA(VLOOKUP($B71,'[4]Ark1'!$B$3:$BF$125,57,FALSE)),0,VLOOKUP($B71,'[4]Ark1'!$B$3:$BF$125,57,FALSE))</f>
        <v>2411</v>
      </c>
      <c r="R71" s="17">
        <f t="shared" si="2"/>
        <v>45.84980381584406</v>
      </c>
    </row>
    <row r="72" spans="2:18" ht="11.25">
      <c r="B72" s="25" t="s">
        <v>86</v>
      </c>
      <c r="C72" s="20">
        <f>IF(ISNA(VLOOKUP($B72,'[4]Ark1'!$B$3:$BF$125,COLUMN()+1,FALSE)),0,VLOOKUP($B72,'[4]Ark1'!$B$3:$BF$125,COLUMN()+1,FALSE))</f>
        <v>0</v>
      </c>
      <c r="D72" s="20">
        <f>IF(ISNA(VLOOKUP($B72,'[4]Ark1'!$B$3:$BF$125,COLUMN()+1,FALSE)),0,VLOOKUP($B72,'[4]Ark1'!$B$3:$BF$125,COLUMN()+1,FALSE))</f>
        <v>0</v>
      </c>
      <c r="E72" s="20">
        <f>IF(ISNA(VLOOKUP($B72,'[4]Ark1'!$B$3:$BF$125,COLUMN()+1,FALSE)),0,VLOOKUP($B72,'[4]Ark1'!$B$3:$BF$125,COLUMN()+1,FALSE))</f>
        <v>0</v>
      </c>
      <c r="F72" s="20">
        <f>IF(ISNA(VLOOKUP($B72,'[4]Ark1'!$B$3:$BF$125,COLUMN()+1,FALSE)),0,VLOOKUP($B72,'[4]Ark1'!$B$3:$BF$125,COLUMN()+1,FALSE))</f>
        <v>0</v>
      </c>
      <c r="G72" s="20">
        <f>IF(ISNA(VLOOKUP($B72,'[4]Ark1'!$B$3:$BF$125,COLUMN()+1,FALSE)),0,VLOOKUP($B72,'[4]Ark1'!$B$3:$BF$125,COLUMN()+1,FALSE))</f>
        <v>0</v>
      </c>
      <c r="H72" s="20">
        <f>IF(ISNA(VLOOKUP($B72,'[4]Ark1'!$B$3:$BF$125,COLUMN()+1,FALSE)),0,VLOOKUP($B72,'[4]Ark1'!$B$3:$BF$125,COLUMN()+1,FALSE))</f>
        <v>0</v>
      </c>
      <c r="I72" s="20">
        <f>IF(ISNA(VLOOKUP($B72,'[4]Ark1'!$B$3:$BF$125,COLUMN()+1,FALSE)),0,VLOOKUP($B72,'[4]Ark1'!$B$3:$BF$125,COLUMN()+1,FALSE))</f>
        <v>0</v>
      </c>
      <c r="J72" s="20">
        <f>IF(ISNA(VLOOKUP($B72,'[4]Ark1'!$B$3:$BF$125,COLUMN()+1,FALSE)),0,VLOOKUP($B72,'[4]Ark1'!$B$3:$BF$125,COLUMN()+1,FALSE))</f>
        <v>0</v>
      </c>
      <c r="K72" s="20">
        <f>IF(ISNA(VLOOKUP($B72,'[4]Ark1'!$B$3:$BF$125,COLUMN()+1,FALSE)),0,VLOOKUP($B72,'[4]Ark1'!$B$3:$BF$125,COLUMN()+1,FALSE))</f>
        <v>0</v>
      </c>
      <c r="L72" s="20">
        <f>IF(ISNA(VLOOKUP($B72,'[4]Ark1'!$B$3:$BF$125,COLUMN()+1,FALSE)),0,VLOOKUP($B72,'[4]Ark1'!$B$3:$BF$125,COLUMN()+1,FALSE))</f>
        <v>0</v>
      </c>
      <c r="M72" s="20">
        <f>IF(ISNA(VLOOKUP($B72,'[4]Ark1'!$B$3:$BF$125,COLUMN()+1,FALSE)),0,VLOOKUP($B72,'[4]Ark1'!$B$3:$BF$125,COLUMN()+1,FALSE))</f>
        <v>0</v>
      </c>
      <c r="N72" s="20">
        <f>IF(ISNA(VLOOKUP($B72,'[4]Ark1'!$B$3:$BF$125,COLUMN()+1,FALSE)),0,VLOOKUP($B72,'[4]Ark1'!$B$3:$BF$125,COLUMN()+1,FALSE))</f>
        <v>0</v>
      </c>
      <c r="O72" s="20">
        <f>IF(ISNA(VLOOKUP($B72,'[4]Ark1'!$B$3:$BF$125,COLUMN()+1,FALSE)),0,VLOOKUP($B72,'[4]Ark1'!$B$3:$BF$125,COLUMN()+1,FALSE))</f>
        <v>0</v>
      </c>
      <c r="P72" s="16">
        <f t="shared" si="1"/>
        <v>0</v>
      </c>
      <c r="Q72" s="16">
        <f>IF(ISNA(VLOOKUP($B72,'[4]Ark1'!$B$3:$BF$125,57,FALSE)),0,VLOOKUP($B72,'[4]Ark1'!$B$3:$BF$125,57,FALSE))</f>
        <v>0</v>
      </c>
      <c r="R72" s="17" t="e">
        <f t="shared" si="2"/>
        <v>#DIV/0!</v>
      </c>
    </row>
    <row r="73" spans="2:18" ht="11.25">
      <c r="B73" s="25" t="s">
        <v>87</v>
      </c>
      <c r="C73" s="20">
        <f>IF(ISNA(VLOOKUP($B73,'[4]Ark1'!$B$3:$BF$125,COLUMN()+1,FALSE)),0,VLOOKUP($B73,'[4]Ark1'!$B$3:$BF$125,COLUMN()+1,FALSE))</f>
        <v>5.14654</v>
      </c>
      <c r="D73" s="20">
        <f>IF(ISNA(VLOOKUP($B73,'[4]Ark1'!$B$3:$BF$125,COLUMN()+1,FALSE)),0,VLOOKUP($B73,'[4]Ark1'!$B$3:$BF$125,COLUMN()+1,FALSE))</f>
        <v>25.864330000000002</v>
      </c>
      <c r="E73" s="20">
        <f>IF(ISNA(VLOOKUP($B73,'[4]Ark1'!$B$3:$BF$125,COLUMN()+1,FALSE)),0,VLOOKUP($B73,'[4]Ark1'!$B$3:$BF$125,COLUMN()+1,FALSE))</f>
        <v>7.24269</v>
      </c>
      <c r="F73" s="20">
        <f>IF(ISNA(VLOOKUP($B73,'[4]Ark1'!$B$3:$BF$125,COLUMN()+1,FALSE)),0,VLOOKUP($B73,'[4]Ark1'!$B$3:$BF$125,COLUMN()+1,FALSE))</f>
        <v>0</v>
      </c>
      <c r="G73" s="20">
        <f>IF(ISNA(VLOOKUP($B73,'[4]Ark1'!$B$3:$BF$125,COLUMN()+1,FALSE)),0,VLOOKUP($B73,'[4]Ark1'!$B$3:$BF$125,COLUMN()+1,FALSE))</f>
        <v>0</v>
      </c>
      <c r="H73" s="20">
        <f>IF(ISNA(VLOOKUP($B73,'[4]Ark1'!$B$3:$BF$125,COLUMN()+1,FALSE)),0,VLOOKUP($B73,'[4]Ark1'!$B$3:$BF$125,COLUMN()+1,FALSE))</f>
        <v>0</v>
      </c>
      <c r="I73" s="20">
        <f>IF(ISNA(VLOOKUP($B73,'[4]Ark1'!$B$3:$BF$125,COLUMN()+1,FALSE)),0,VLOOKUP($B73,'[4]Ark1'!$B$3:$BF$125,COLUMN()+1,FALSE))</f>
        <v>0</v>
      </c>
      <c r="J73" s="20">
        <f>IF(ISNA(VLOOKUP($B73,'[4]Ark1'!$B$3:$BF$125,COLUMN()+1,FALSE)),0,VLOOKUP($B73,'[4]Ark1'!$B$3:$BF$125,COLUMN()+1,FALSE))</f>
        <v>0</v>
      </c>
      <c r="K73" s="20">
        <f>IF(ISNA(VLOOKUP($B73,'[4]Ark1'!$B$3:$BF$125,COLUMN()+1,FALSE)),0,VLOOKUP($B73,'[4]Ark1'!$B$3:$BF$125,COLUMN()+1,FALSE))</f>
        <v>0</v>
      </c>
      <c r="L73" s="20">
        <f>IF(ISNA(VLOOKUP($B73,'[4]Ark1'!$B$3:$BF$125,COLUMN()+1,FALSE)),0,VLOOKUP($B73,'[4]Ark1'!$B$3:$BF$125,COLUMN()+1,FALSE))</f>
        <v>0</v>
      </c>
      <c r="M73" s="20">
        <f>IF(ISNA(VLOOKUP($B73,'[4]Ark1'!$B$3:$BF$125,COLUMN()+1,FALSE)),0,VLOOKUP($B73,'[4]Ark1'!$B$3:$BF$125,COLUMN()+1,FALSE))</f>
        <v>0</v>
      </c>
      <c r="N73" s="20">
        <f>IF(ISNA(VLOOKUP($B73,'[4]Ark1'!$B$3:$BF$125,COLUMN()+1,FALSE)),0,VLOOKUP($B73,'[4]Ark1'!$B$3:$BF$125,COLUMN()+1,FALSE))</f>
        <v>0</v>
      </c>
      <c r="O73" s="20">
        <f>IF(ISNA(VLOOKUP($B73,'[4]Ark1'!$B$3:$BF$125,COLUMN()+1,FALSE)),0,VLOOKUP($B73,'[4]Ark1'!$B$3:$BF$125,COLUMN()+1,FALSE))</f>
        <v>0</v>
      </c>
      <c r="P73" s="16">
        <f t="shared" si="1"/>
        <v>38.25356000000001</v>
      </c>
      <c r="Q73" s="16">
        <f>IF(ISNA(VLOOKUP($B73,'[4]Ark1'!$B$3:$BF$125,57,FALSE)),0,VLOOKUP($B73,'[4]Ark1'!$B$3:$BF$125,57,FALSE))</f>
        <v>58</v>
      </c>
      <c r="R73" s="17">
        <f t="shared" si="2"/>
        <v>65.95441379310346</v>
      </c>
    </row>
    <row r="74" spans="15:18" ht="11.25">
      <c r="O74" s="5" t="s">
        <v>12</v>
      </c>
      <c r="P74" s="16">
        <f>SUM(P66:P73)</f>
        <v>3626.9807300000007</v>
      </c>
      <c r="Q74" s="16">
        <f>SUM(Q66:Q73)</f>
        <v>8345</v>
      </c>
      <c r="R74" s="17">
        <f t="shared" si="2"/>
        <v>43.46292067106052</v>
      </c>
    </row>
    <row r="75" ht="11.25">
      <c r="B75" s="29" t="str">
        <f>CONCATENATE("I øverste tabel er felter markeret når summen afviger med mere end ",TEXT(C76,0)," % positivt fra det akkumulerede budget")</f>
        <v>I øverste tabel er felter markeret når summen afviger med mere end 5 % positivt fra det akkumulerede budget</v>
      </c>
    </row>
    <row r="76" spans="2:4" ht="11.25">
      <c r="B76" s="1" t="s">
        <v>106</v>
      </c>
      <c r="C76" s="1">
        <f>Totaler!$C$72</f>
        <v>5</v>
      </c>
      <c r="D76" s="1" t="str">
        <f>"%"</f>
        <v>%</v>
      </c>
    </row>
    <row r="77" spans="2:5" ht="11.25">
      <c r="B77" s="1" t="s">
        <v>28</v>
      </c>
      <c r="E77" s="18"/>
    </row>
    <row r="79" ht="11.25">
      <c r="B79" s="1" t="str">
        <f>VLOOKUP("Tidspunkt",'[4]Ark1'!$A$1:$D$130,4,FALSE)</f>
        <v>15-05-2003 15:43:32</v>
      </c>
    </row>
  </sheetData>
  <conditionalFormatting sqref="U13:AG13">
    <cfRule type="cellIs" priority="1" dxfId="0" operator="greaterThan" stopIfTrue="1">
      <formula>U12+5%</formula>
    </cfRule>
  </conditionalFormatting>
  <conditionalFormatting sqref="E13:Q13">
    <cfRule type="cellIs" priority="2" dxfId="0" operator="greaterThan" stopIfTrue="1">
      <formula>E12+E12*$C$76%</formula>
    </cfRule>
  </conditionalFormatting>
  <printOptions/>
  <pageMargins left="0.1968503937007874" right="0.1968503937007874" top="0.3937007874015748" bottom="0.3937007874015748" header="0" footer="0"/>
  <pageSetup horizontalDpi="600" verticalDpi="600" orientation="portrait" paperSize="9" scale="8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3:U70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11" width="6.7109375" style="1" customWidth="1"/>
    <col min="12" max="12" width="7.28125" style="1" customWidth="1"/>
    <col min="13" max="18" width="6.7109375" style="1" customWidth="1"/>
    <col min="19" max="19" width="1.7109375" style="1" customWidth="1"/>
    <col min="20" max="16384" width="9.140625" style="1" customWidth="1"/>
  </cols>
  <sheetData>
    <row r="3" ht="11.25">
      <c r="B3" s="1" t="str">
        <f>VLOOKUP("Kommune",'[4]Ark1'!$A$1:$D$207,4,FALSE)</f>
        <v>Test Kommuneat</v>
      </c>
    </row>
    <row r="4" spans="2:12" ht="12.75">
      <c r="B4" s="22">
        <f>'[4]Ark1'!$D$1</f>
        <v>2003</v>
      </c>
      <c r="C4" s="22" t="str">
        <f>'[4]Ark1'!$A$1</f>
        <v>Måned 04</v>
      </c>
      <c r="H4" s="10" t="s">
        <v>29</v>
      </c>
      <c r="I4" s="11"/>
      <c r="J4" s="11"/>
      <c r="K4" s="11"/>
      <c r="L4" s="26" t="s">
        <v>58</v>
      </c>
    </row>
    <row r="5" spans="8:12" ht="12.75">
      <c r="H5" s="2"/>
      <c r="I5" s="3"/>
      <c r="J5" s="3"/>
      <c r="K5" s="3"/>
      <c r="L5" s="3"/>
    </row>
    <row r="7" spans="2:18" ht="11.25">
      <c r="B7" s="9"/>
      <c r="C7" s="8"/>
      <c r="D7" s="7"/>
      <c r="E7" s="4" t="s">
        <v>0</v>
      </c>
      <c r="F7" s="4" t="s">
        <v>1</v>
      </c>
      <c r="G7" s="4" t="s">
        <v>2</v>
      </c>
      <c r="H7" s="4" t="s">
        <v>3</v>
      </c>
      <c r="I7" s="4" t="s">
        <v>4</v>
      </c>
      <c r="J7" s="4" t="s">
        <v>5</v>
      </c>
      <c r="K7" s="4" t="s">
        <v>6</v>
      </c>
      <c r="L7" s="4" t="s">
        <v>7</v>
      </c>
      <c r="M7" s="4" t="s">
        <v>8</v>
      </c>
      <c r="N7" s="4" t="s">
        <v>9</v>
      </c>
      <c r="O7" s="4" t="s">
        <v>10</v>
      </c>
      <c r="P7" s="4" t="s">
        <v>11</v>
      </c>
      <c r="Q7" s="4" t="s">
        <v>13</v>
      </c>
      <c r="R7" s="4" t="s">
        <v>12</v>
      </c>
    </row>
    <row r="8" spans="2:18" ht="11.25">
      <c r="B8" s="9" t="s">
        <v>15</v>
      </c>
      <c r="C8" s="8"/>
      <c r="D8" s="7"/>
      <c r="E8" s="5">
        <v>325</v>
      </c>
      <c r="F8" s="5">
        <v>260</v>
      </c>
      <c r="G8" s="5">
        <v>462</v>
      </c>
      <c r="H8" s="5">
        <v>371</v>
      </c>
      <c r="I8" s="5">
        <v>238</v>
      </c>
      <c r="J8" s="5">
        <v>185</v>
      </c>
      <c r="K8" s="5">
        <v>67</v>
      </c>
      <c r="L8" s="5">
        <v>-84</v>
      </c>
      <c r="M8" s="5">
        <v>140</v>
      </c>
      <c r="N8" s="5">
        <v>375</v>
      </c>
      <c r="O8" s="5">
        <v>416</v>
      </c>
      <c r="P8" s="5">
        <v>708</v>
      </c>
      <c r="Q8" s="5">
        <v>-168</v>
      </c>
      <c r="R8" s="17">
        <f>SUM(E8:Q8)</f>
        <v>3295</v>
      </c>
    </row>
    <row r="9" spans="2:18" ht="11.25">
      <c r="B9" s="9" t="s">
        <v>41</v>
      </c>
      <c r="C9" s="8"/>
      <c r="D9" s="7"/>
      <c r="E9" s="20">
        <v>239</v>
      </c>
      <c r="F9" s="20">
        <v>239</v>
      </c>
      <c r="G9" s="20">
        <v>240</v>
      </c>
      <c r="H9" s="20">
        <v>243</v>
      </c>
      <c r="I9" s="20">
        <v>397</v>
      </c>
      <c r="J9" s="20">
        <v>246</v>
      </c>
      <c r="K9" s="20">
        <v>249</v>
      </c>
      <c r="L9" s="20">
        <v>250</v>
      </c>
      <c r="M9" s="20">
        <v>252</v>
      </c>
      <c r="N9" s="20">
        <v>279</v>
      </c>
      <c r="O9" s="20">
        <v>311</v>
      </c>
      <c r="P9" s="20">
        <v>436</v>
      </c>
      <c r="Q9" s="20">
        <v>434</v>
      </c>
      <c r="R9" s="17">
        <f>SUM(E9:Q9)</f>
        <v>3815</v>
      </c>
    </row>
    <row r="10" spans="2:21" ht="11.25">
      <c r="B10" s="9" t="s">
        <v>42</v>
      </c>
      <c r="C10" s="8"/>
      <c r="D10" s="7"/>
      <c r="E10" s="16">
        <f>VLOOKUP($L$4,'[4]Ark1'!$B$3:$BF$125,COLUMN()+12,FALSE)</f>
        <v>13</v>
      </c>
      <c r="F10" s="16">
        <f>VLOOKUP($L$4,'[4]Ark1'!$B$3:$BF$125,COLUMN()+12,FALSE)</f>
        <v>75</v>
      </c>
      <c r="G10" s="16">
        <f>VLOOKUP($L$4,'[4]Ark1'!$B$3:$BF$125,COLUMN()+12,FALSE)</f>
        <v>163</v>
      </c>
      <c r="H10" s="16">
        <f>VLOOKUP($L$4,'[4]Ark1'!$B$3:$BF$125,COLUMN()+12,FALSE)</f>
        <v>96</v>
      </c>
      <c r="I10" s="16">
        <f>VLOOKUP($L$4,'[4]Ark1'!$B$3:$BF$125,COLUMN()+12,FALSE)</f>
        <v>16</v>
      </c>
      <c r="J10" s="16">
        <f>VLOOKUP($L$4,'[4]Ark1'!$B$3:$BF$125,COLUMN()+12,FALSE)</f>
        <v>11</v>
      </c>
      <c r="K10" s="16">
        <f>VLOOKUP($L$4,'[4]Ark1'!$B$3:$BF$125,COLUMN()+12,FALSE)</f>
        <v>2</v>
      </c>
      <c r="L10" s="16">
        <f>VLOOKUP($L$4,'[4]Ark1'!$B$3:$BF$125,COLUMN()+12,FALSE)</f>
        <v>-153</v>
      </c>
      <c r="M10" s="16">
        <f>VLOOKUP($L$4,'[4]Ark1'!$B$3:$BF$125,COLUMN()+12,FALSE)</f>
        <v>20</v>
      </c>
      <c r="N10" s="16">
        <f>VLOOKUP($L$4,'[4]Ark1'!$B$3:$BF$125,COLUMN()+12,FALSE)</f>
        <v>3</v>
      </c>
      <c r="O10" s="16">
        <f>VLOOKUP($L$4,'[4]Ark1'!$B$3:$BF$125,COLUMN()+12,FALSE)</f>
        <v>219</v>
      </c>
      <c r="P10" s="16">
        <f>VLOOKUP($L$4,'[4]Ark1'!$B$3:$BF$125,COLUMN()+12,FALSE)</f>
        <v>24</v>
      </c>
      <c r="Q10" s="16">
        <f>VLOOKUP($L$4,'[4]Ark1'!$B$3:$BF$125,COLUMN()+12,FALSE)</f>
        <v>-8</v>
      </c>
      <c r="R10" s="17">
        <f>SUM(E10:Q10)</f>
        <v>481</v>
      </c>
      <c r="U10" s="14"/>
    </row>
    <row r="11" spans="2:18" ht="11.25">
      <c r="B11" s="9" t="s">
        <v>43</v>
      </c>
      <c r="C11" s="8"/>
      <c r="D11" s="7"/>
      <c r="E11" s="16">
        <f>VLOOKUP($L$4,'[4]Ark1'!$B$3:$BF$125,COLUMN()-1,FALSE)</f>
        <v>96.72772</v>
      </c>
      <c r="F11" s="16">
        <f>VLOOKUP($L$4,'[4]Ark1'!$B$3:$BF$125,COLUMN()-1,FALSE)</f>
        <v>178.59807999999998</v>
      </c>
      <c r="G11" s="16">
        <f>VLOOKUP($L$4,'[4]Ark1'!$B$3:$BF$125,COLUMN()-1,FALSE)</f>
        <v>104.21087</v>
      </c>
      <c r="H11" s="16">
        <f>VLOOKUP($L$4,'[4]Ark1'!$B$3:$BF$125,COLUMN()-1,FALSE)</f>
        <v>0</v>
      </c>
      <c r="I11" s="16">
        <f>VLOOKUP($L$4,'[4]Ark1'!$B$3:$BF$125,COLUMN()-1,FALSE)</f>
        <v>0</v>
      </c>
      <c r="J11" s="16">
        <f>VLOOKUP($L$4,'[4]Ark1'!$B$3:$BF$125,COLUMN()-1,FALSE)</f>
        <v>0</v>
      </c>
      <c r="K11" s="16">
        <f>VLOOKUP($L$4,'[4]Ark1'!$B$3:$BF$125,COLUMN()-1,FALSE)</f>
        <v>0</v>
      </c>
      <c r="L11" s="16">
        <f>VLOOKUP($L$4,'[4]Ark1'!$B$3:$BF$125,COLUMN()-1,FALSE)</f>
        <v>0</v>
      </c>
      <c r="M11" s="16">
        <f>VLOOKUP($L$4,'[4]Ark1'!$B$3:$BF$125,COLUMN()-1,FALSE)</f>
        <v>0</v>
      </c>
      <c r="N11" s="16">
        <f>VLOOKUP($L$4,'[4]Ark1'!$B$3:$BF$125,COLUMN()-1,FALSE)</f>
        <v>0</v>
      </c>
      <c r="O11" s="16">
        <f>VLOOKUP($L$4,'[4]Ark1'!$B$3:$BF$125,COLUMN()-1,FALSE)</f>
        <v>0</v>
      </c>
      <c r="P11" s="16">
        <f>VLOOKUP($L$4,'[4]Ark1'!$B$3:$BF$125,COLUMN()-1,FALSE)</f>
        <v>0</v>
      </c>
      <c r="Q11" s="16">
        <f>VLOOKUP($L$4,'[4]Ark1'!$B$3:$BF$125,COLUMN()-1,FALSE)</f>
        <v>0</v>
      </c>
      <c r="R11" s="17">
        <f>SUM(E11:Q11)</f>
        <v>379.53666999999996</v>
      </c>
    </row>
    <row r="12" spans="2:18" ht="11.25">
      <c r="B12" s="9" t="s">
        <v>44</v>
      </c>
      <c r="C12" s="8"/>
      <c r="D12" s="7"/>
      <c r="E12" s="5">
        <f>+E10</f>
        <v>13</v>
      </c>
      <c r="F12" s="5">
        <f aca="true" t="shared" si="0" ref="F12:Q13">+F10+E12</f>
        <v>88</v>
      </c>
      <c r="G12" s="5">
        <f t="shared" si="0"/>
        <v>251</v>
      </c>
      <c r="H12" s="5">
        <f t="shared" si="0"/>
        <v>347</v>
      </c>
      <c r="I12" s="5">
        <f t="shared" si="0"/>
        <v>363</v>
      </c>
      <c r="J12" s="5">
        <f t="shared" si="0"/>
        <v>374</v>
      </c>
      <c r="K12" s="5">
        <f t="shared" si="0"/>
        <v>376</v>
      </c>
      <c r="L12" s="5">
        <f t="shared" si="0"/>
        <v>223</v>
      </c>
      <c r="M12" s="5">
        <f t="shared" si="0"/>
        <v>243</v>
      </c>
      <c r="N12" s="5">
        <f t="shared" si="0"/>
        <v>246</v>
      </c>
      <c r="O12" s="5">
        <f t="shared" si="0"/>
        <v>465</v>
      </c>
      <c r="P12" s="5">
        <f t="shared" si="0"/>
        <v>489</v>
      </c>
      <c r="Q12" s="5">
        <f t="shared" si="0"/>
        <v>481</v>
      </c>
      <c r="R12" s="15"/>
    </row>
    <row r="13" spans="2:18" ht="11.25">
      <c r="B13" s="9" t="s">
        <v>45</v>
      </c>
      <c r="C13" s="8"/>
      <c r="D13" s="7"/>
      <c r="E13" s="5">
        <f>+E11</f>
        <v>96.72772</v>
      </c>
      <c r="F13" s="5">
        <f t="shared" si="0"/>
        <v>275.32579999999996</v>
      </c>
      <c r="G13" s="5">
        <f t="shared" si="0"/>
        <v>379.53666999999996</v>
      </c>
      <c r="H13" s="5">
        <f t="shared" si="0"/>
        <v>379.53666999999996</v>
      </c>
      <c r="I13" s="5">
        <f t="shared" si="0"/>
        <v>379.53666999999996</v>
      </c>
      <c r="J13" s="5">
        <f t="shared" si="0"/>
        <v>379.53666999999996</v>
      </c>
      <c r="K13" s="5">
        <f t="shared" si="0"/>
        <v>379.53666999999996</v>
      </c>
      <c r="L13" s="5">
        <f t="shared" si="0"/>
        <v>379.53666999999996</v>
      </c>
      <c r="M13" s="5">
        <f t="shared" si="0"/>
        <v>379.53666999999996</v>
      </c>
      <c r="N13" s="5">
        <f t="shared" si="0"/>
        <v>379.53666999999996</v>
      </c>
      <c r="O13" s="5">
        <f t="shared" si="0"/>
        <v>379.53666999999996</v>
      </c>
      <c r="P13" s="5">
        <f t="shared" si="0"/>
        <v>379.53666999999996</v>
      </c>
      <c r="Q13" s="5">
        <f t="shared" si="0"/>
        <v>379.53666999999996</v>
      </c>
      <c r="R13" s="15"/>
    </row>
    <row r="14" spans="2:18" ht="11.25">
      <c r="B14" s="6"/>
      <c r="C14" s="6"/>
      <c r="D14" s="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61" ht="12.75">
      <c r="H61" s="2" t="s">
        <v>18</v>
      </c>
    </row>
    <row r="65" spans="2:18" ht="11.25">
      <c r="B65" s="9" t="s">
        <v>48</v>
      </c>
      <c r="C65" s="4" t="s">
        <v>0</v>
      </c>
      <c r="D65" s="4" t="s">
        <v>1</v>
      </c>
      <c r="E65" s="4" t="s">
        <v>2</v>
      </c>
      <c r="F65" s="4" t="s">
        <v>3</v>
      </c>
      <c r="G65" s="4" t="s">
        <v>4</v>
      </c>
      <c r="H65" s="4" t="s">
        <v>5</v>
      </c>
      <c r="I65" s="4" t="s">
        <v>6</v>
      </c>
      <c r="J65" s="4" t="s">
        <v>7</v>
      </c>
      <c r="K65" s="4" t="s">
        <v>8</v>
      </c>
      <c r="L65" s="4" t="s">
        <v>9</v>
      </c>
      <c r="M65" s="4" t="s">
        <v>10</v>
      </c>
      <c r="N65" s="4" t="s">
        <v>11</v>
      </c>
      <c r="O65" s="4" t="s">
        <v>13</v>
      </c>
      <c r="P65" s="4" t="s">
        <v>17</v>
      </c>
      <c r="Q65" s="4" t="s">
        <v>16</v>
      </c>
      <c r="R65" s="4" t="s">
        <v>19</v>
      </c>
    </row>
    <row r="66" spans="2:18" ht="11.25">
      <c r="B66" s="25" t="s">
        <v>58</v>
      </c>
      <c r="C66" s="20">
        <f>IF(ISNA(VLOOKUP($B66,'[4]Ark1'!$B$3:$BF$125,COLUMN()+1,FALSE)),0,VLOOKUP($B66,'[4]Ark1'!$B$3:$BF$125,COLUMN()+1,FALSE))</f>
        <v>96.72772</v>
      </c>
      <c r="D66" s="20">
        <f>IF(ISNA(VLOOKUP($B66,'[4]Ark1'!$B$3:$BF$125,COLUMN()+1,FALSE)),0,VLOOKUP($B66,'[4]Ark1'!$B$3:$BF$125,COLUMN()+1,FALSE))</f>
        <v>178.59807999999998</v>
      </c>
      <c r="E66" s="20">
        <f>IF(ISNA(VLOOKUP($B66,'[4]Ark1'!$B$3:$BF$125,COLUMN()+1,FALSE)),0,VLOOKUP($B66,'[4]Ark1'!$B$3:$BF$125,COLUMN()+1,FALSE))</f>
        <v>104.21087</v>
      </c>
      <c r="F66" s="20">
        <f>IF(ISNA(VLOOKUP($B66,'[4]Ark1'!$B$3:$BF$125,COLUMN()+1,FALSE)),0,VLOOKUP($B66,'[4]Ark1'!$B$3:$BF$125,COLUMN()+1,FALSE))</f>
        <v>0</v>
      </c>
      <c r="G66" s="20">
        <f>IF(ISNA(VLOOKUP($B66,'[4]Ark1'!$B$3:$BF$125,COLUMN()+1,FALSE)),0,VLOOKUP($B66,'[4]Ark1'!$B$3:$BF$125,COLUMN()+1,FALSE))</f>
        <v>0</v>
      </c>
      <c r="H66" s="20">
        <f>IF(ISNA(VLOOKUP($B66,'[4]Ark1'!$B$3:$BF$125,COLUMN()+1,FALSE)),0,VLOOKUP($B66,'[4]Ark1'!$B$3:$BF$125,COLUMN()+1,FALSE))</f>
        <v>0</v>
      </c>
      <c r="I66" s="20">
        <f>IF(ISNA(VLOOKUP($B66,'[4]Ark1'!$B$3:$BF$125,COLUMN()+1,FALSE)),0,VLOOKUP($B66,'[4]Ark1'!$B$3:$BF$125,COLUMN()+1,FALSE))</f>
        <v>0</v>
      </c>
      <c r="J66" s="20">
        <f>IF(ISNA(VLOOKUP($B66,'[4]Ark1'!$B$3:$BF$125,COLUMN()+1,FALSE)),0,VLOOKUP($B66,'[4]Ark1'!$B$3:$BF$125,COLUMN()+1,FALSE))</f>
        <v>0</v>
      </c>
      <c r="K66" s="20">
        <f>IF(ISNA(VLOOKUP($B66,'[4]Ark1'!$B$3:$BF$125,COLUMN()+1,FALSE)),0,VLOOKUP($B66,'[4]Ark1'!$B$3:$BF$125,COLUMN()+1,FALSE))</f>
        <v>0</v>
      </c>
      <c r="L66" s="20">
        <f>IF(ISNA(VLOOKUP($B66,'[4]Ark1'!$B$3:$BF$125,COLUMN()+1,FALSE)),0,VLOOKUP($B66,'[4]Ark1'!$B$3:$BF$125,COLUMN()+1,FALSE))</f>
        <v>0</v>
      </c>
      <c r="M66" s="20">
        <f>IF(ISNA(VLOOKUP($B66,'[4]Ark1'!$B$3:$BF$125,COLUMN()+1,FALSE)),0,VLOOKUP($B66,'[4]Ark1'!$B$3:$BF$125,COLUMN()+1,FALSE))</f>
        <v>0</v>
      </c>
      <c r="N66" s="20">
        <f>IF(ISNA(VLOOKUP($B66,'[4]Ark1'!$B$3:$BF$125,COLUMN()+1,FALSE)),0,VLOOKUP($B66,'[4]Ark1'!$B$3:$BF$125,COLUMN()+1,FALSE))</f>
        <v>0</v>
      </c>
      <c r="O66" s="20">
        <f>IF(ISNA(VLOOKUP($B66,'[4]Ark1'!$B$3:$BF$125,COLUMN()+1,FALSE)),0,VLOOKUP($B66,'[4]Ark1'!$B$3:$BF$125,COLUMN()+1,FALSE))</f>
        <v>0</v>
      </c>
      <c r="P66" s="16">
        <f>SUM(C66:O66)</f>
        <v>379.53666999999996</v>
      </c>
      <c r="Q66" s="16">
        <f>IF(ISNA(VLOOKUP($B66,'[4]Ark1'!$B$3:$BF$125,57,FALSE)),0,VLOOKUP($B66,'[4]Ark1'!$B$3:$BF$125,57,FALSE))</f>
        <v>347</v>
      </c>
      <c r="R66" s="17">
        <f>+P66/Q66*100</f>
        <v>109.37656195965417</v>
      </c>
    </row>
    <row r="67" spans="15:18" ht="11.25">
      <c r="O67" s="5" t="s">
        <v>12</v>
      </c>
      <c r="P67" s="16">
        <f>+P66</f>
        <v>379.53666999999996</v>
      </c>
      <c r="Q67" s="16">
        <f>+Q66</f>
        <v>347</v>
      </c>
      <c r="R67" s="17">
        <f>+P67/Q67*100</f>
        <v>109.37656195965417</v>
      </c>
    </row>
    <row r="68" ht="11.25">
      <c r="B68" s="29" t="str">
        <f>CONCATENATE("I øverste tabel er felter markeret når summen afviger med mere end ",TEXT(C69,0)," % positivt fra det akkumulerede budget")</f>
        <v>I øverste tabel er felter markeret når summen afviger med mere end 5 % positivt fra det akkumulerede budget</v>
      </c>
    </row>
    <row r="69" spans="2:4" ht="11.25">
      <c r="B69" s="1" t="s">
        <v>106</v>
      </c>
      <c r="C69" s="1">
        <f>Totaler!$C$72</f>
        <v>5</v>
      </c>
      <c r="D69" s="1" t="str">
        <f>"%"</f>
        <v>%</v>
      </c>
    </row>
    <row r="70" spans="2:5" ht="11.25">
      <c r="B70" s="1" t="str">
        <f>VLOOKUP("Tidspunkt",'[4]Ark1'!$A$1:$D$130,4,FALSE)</f>
        <v>15-05-2003 15:43:32</v>
      </c>
      <c r="E70" s="18"/>
    </row>
  </sheetData>
  <conditionalFormatting sqref="E13:Q13">
    <cfRule type="cellIs" priority="1" dxfId="0" operator="greaterThan" stopIfTrue="1">
      <formula>E12+E12*$C$69%</formula>
    </cfRule>
  </conditionalFormatting>
  <printOptions/>
  <pageMargins left="0.1968503937007874" right="0.1968503937007874" top="0.3937007874015748" bottom="0.3937007874015748" header="0" footer="0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U75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18" width="6.7109375" style="1" customWidth="1"/>
    <col min="19" max="19" width="1.7109375" style="1" customWidth="1"/>
    <col min="20" max="16384" width="9.140625" style="1" customWidth="1"/>
  </cols>
  <sheetData>
    <row r="1" ht="11.25"/>
    <row r="2" ht="11.25"/>
    <row r="3" ht="11.25">
      <c r="B3" s="1" t="str">
        <f>VLOOKUP("Kommune",'[4]Ark1'!$A$1:$D$207,4,FALSE)</f>
        <v>Test Kommuneat</v>
      </c>
    </row>
    <row r="4" spans="2:12" ht="12.75">
      <c r="B4" s="22">
        <f>'[4]Ark1'!$D$1</f>
        <v>2003</v>
      </c>
      <c r="C4" s="22" t="str">
        <f>'[4]Ark1'!$A$1</f>
        <v>Måned 04</v>
      </c>
      <c r="H4" s="10" t="s">
        <v>30</v>
      </c>
      <c r="I4" s="11"/>
      <c r="J4" s="11"/>
      <c r="K4" s="11"/>
      <c r="L4" s="26" t="s">
        <v>59</v>
      </c>
    </row>
    <row r="5" spans="8:12" ht="12.75">
      <c r="H5" s="2"/>
      <c r="I5" s="3"/>
      <c r="J5" s="3"/>
      <c r="K5" s="3"/>
      <c r="L5" s="3"/>
    </row>
    <row r="6" ht="11.25"/>
    <row r="7" spans="2:18" ht="11.25">
      <c r="B7" s="9"/>
      <c r="C7" s="8"/>
      <c r="D7" s="7"/>
      <c r="E7" s="4" t="s">
        <v>0</v>
      </c>
      <c r="F7" s="4" t="s">
        <v>1</v>
      </c>
      <c r="G7" s="4" t="s">
        <v>2</v>
      </c>
      <c r="H7" s="4" t="s">
        <v>3</v>
      </c>
      <c r="I7" s="4" t="s">
        <v>4</v>
      </c>
      <c r="J7" s="4" t="s">
        <v>5</v>
      </c>
      <c r="K7" s="4" t="s">
        <v>6</v>
      </c>
      <c r="L7" s="4" t="s">
        <v>7</v>
      </c>
      <c r="M7" s="4" t="s">
        <v>8</v>
      </c>
      <c r="N7" s="4" t="s">
        <v>9</v>
      </c>
      <c r="O7" s="4" t="s">
        <v>10</v>
      </c>
      <c r="P7" s="4" t="s">
        <v>11</v>
      </c>
      <c r="Q7" s="4" t="s">
        <v>13</v>
      </c>
      <c r="R7" s="4" t="s">
        <v>12</v>
      </c>
    </row>
    <row r="8" spans="2:18" ht="11.25">
      <c r="B8" s="9" t="s">
        <v>15</v>
      </c>
      <c r="C8" s="8"/>
      <c r="D8" s="7"/>
      <c r="E8" s="5">
        <v>5679</v>
      </c>
      <c r="F8" s="5">
        <v>3755</v>
      </c>
      <c r="G8" s="5">
        <v>5337</v>
      </c>
      <c r="H8" s="5">
        <v>4407</v>
      </c>
      <c r="I8" s="5">
        <v>4452</v>
      </c>
      <c r="J8" s="5">
        <v>5301</v>
      </c>
      <c r="K8" s="5">
        <v>3791</v>
      </c>
      <c r="L8" s="5">
        <v>4576</v>
      </c>
      <c r="M8" s="5">
        <v>4892</v>
      </c>
      <c r="N8" s="5">
        <v>4593</v>
      </c>
      <c r="O8" s="5">
        <v>3069</v>
      </c>
      <c r="P8" s="5">
        <v>3270</v>
      </c>
      <c r="Q8" s="5">
        <v>808</v>
      </c>
      <c r="R8" s="17">
        <f>SUM(E8:Q8)</f>
        <v>53930</v>
      </c>
    </row>
    <row r="9" spans="2:18" ht="11.25">
      <c r="B9" s="9" t="s">
        <v>41</v>
      </c>
      <c r="C9" s="8"/>
      <c r="D9" s="7"/>
      <c r="E9" s="20">
        <v>4222</v>
      </c>
      <c r="F9" s="20">
        <v>4241</v>
      </c>
      <c r="G9" s="20">
        <v>4255</v>
      </c>
      <c r="H9" s="20">
        <v>4267</v>
      </c>
      <c r="I9" s="20">
        <v>4281</v>
      </c>
      <c r="J9" s="20">
        <v>4294</v>
      </c>
      <c r="K9" s="20">
        <v>4302</v>
      </c>
      <c r="L9" s="20">
        <v>4318</v>
      </c>
      <c r="M9" s="20">
        <v>4332</v>
      </c>
      <c r="N9" s="20">
        <v>4653</v>
      </c>
      <c r="O9" s="20">
        <v>4664</v>
      </c>
      <c r="P9" s="20">
        <v>4658</v>
      </c>
      <c r="Q9" s="20">
        <v>4665</v>
      </c>
      <c r="R9" s="17">
        <f>SUM(E9:Q9)</f>
        <v>57152</v>
      </c>
    </row>
    <row r="10" spans="2:21" ht="11.25">
      <c r="B10" s="9" t="s">
        <v>42</v>
      </c>
      <c r="C10" s="8"/>
      <c r="D10" s="7"/>
      <c r="E10" s="16">
        <f>VLOOKUP($L$4,'[4]Ark1'!$B$3:$BF$125,COLUMN()+12,FALSE)</f>
        <v>1301</v>
      </c>
      <c r="F10" s="16">
        <f>VLOOKUP($L$4,'[4]Ark1'!$B$3:$BF$125,COLUMN()+12,FALSE)</f>
        <v>1411</v>
      </c>
      <c r="G10" s="16">
        <f>VLOOKUP($L$4,'[4]Ark1'!$B$3:$BF$125,COLUMN()+12,FALSE)</f>
        <v>1337</v>
      </c>
      <c r="H10" s="16">
        <f>VLOOKUP($L$4,'[4]Ark1'!$B$3:$BF$125,COLUMN()+12,FALSE)</f>
        <v>1683</v>
      </c>
      <c r="I10" s="16">
        <f>VLOOKUP($L$4,'[4]Ark1'!$B$3:$BF$125,COLUMN()+12,FALSE)</f>
        <v>1467</v>
      </c>
      <c r="J10" s="16">
        <f>VLOOKUP($L$4,'[4]Ark1'!$B$3:$BF$125,COLUMN()+12,FALSE)</f>
        <v>1576</v>
      </c>
      <c r="K10" s="16">
        <f>VLOOKUP($L$4,'[4]Ark1'!$B$3:$BF$125,COLUMN()+12,FALSE)</f>
        <v>1415</v>
      </c>
      <c r="L10" s="16">
        <f>VLOOKUP($L$4,'[4]Ark1'!$B$3:$BF$125,COLUMN()+12,FALSE)</f>
        <v>1411</v>
      </c>
      <c r="M10" s="16">
        <f>VLOOKUP($L$4,'[4]Ark1'!$B$3:$BF$125,COLUMN()+12,FALSE)</f>
        <v>1433</v>
      </c>
      <c r="N10" s="16">
        <f>VLOOKUP($L$4,'[4]Ark1'!$B$3:$BF$125,COLUMN()+12,FALSE)</f>
        <v>1495</v>
      </c>
      <c r="O10" s="16">
        <f>VLOOKUP($L$4,'[4]Ark1'!$B$3:$BF$125,COLUMN()+12,FALSE)</f>
        <v>1270</v>
      </c>
      <c r="P10" s="16">
        <f>VLOOKUP($L$4,'[4]Ark1'!$B$3:$BF$125,COLUMN()+12,FALSE)</f>
        <v>1295</v>
      </c>
      <c r="Q10" s="16">
        <f>VLOOKUP($L$4,'[4]Ark1'!$B$3:$BF$125,COLUMN()+12,FALSE)</f>
        <v>1126</v>
      </c>
      <c r="R10" s="17">
        <f>SUM(E10:Q10)</f>
        <v>18220</v>
      </c>
      <c r="U10" s="14"/>
    </row>
    <row r="11" spans="2:18" ht="11.25">
      <c r="B11" s="9" t="s">
        <v>43</v>
      </c>
      <c r="C11" s="8"/>
      <c r="D11" s="7"/>
      <c r="E11" s="16">
        <f>VLOOKUP($L$4,'[4]Ark1'!$B$3:$BF$125,COLUMN()-1,FALSE)</f>
        <v>1905.88221</v>
      </c>
      <c r="F11" s="16">
        <f>VLOOKUP($L$4,'[4]Ark1'!$B$3:$BF$125,COLUMN()-1,FALSE)</f>
        <v>1775.38577</v>
      </c>
      <c r="G11" s="16">
        <f>VLOOKUP($L$4,'[4]Ark1'!$B$3:$BF$125,COLUMN()-1,FALSE)</f>
        <v>232.93812</v>
      </c>
      <c r="H11" s="16">
        <f>VLOOKUP($L$4,'[4]Ark1'!$B$3:$BF$125,COLUMN()-1,FALSE)</f>
        <v>0</v>
      </c>
      <c r="I11" s="16">
        <f>VLOOKUP($L$4,'[4]Ark1'!$B$3:$BF$125,COLUMN()-1,FALSE)</f>
        <v>0</v>
      </c>
      <c r="J11" s="16">
        <f>VLOOKUP($L$4,'[4]Ark1'!$B$3:$BF$125,COLUMN()-1,FALSE)</f>
        <v>0</v>
      </c>
      <c r="K11" s="16">
        <f>VLOOKUP($L$4,'[4]Ark1'!$B$3:$BF$125,COLUMN()-1,FALSE)</f>
        <v>0</v>
      </c>
      <c r="L11" s="16">
        <f>VLOOKUP($L$4,'[4]Ark1'!$B$3:$BF$125,COLUMN()-1,FALSE)</f>
        <v>0</v>
      </c>
      <c r="M11" s="16">
        <f>VLOOKUP($L$4,'[4]Ark1'!$B$3:$BF$125,COLUMN()-1,FALSE)</f>
        <v>0</v>
      </c>
      <c r="N11" s="16">
        <f>VLOOKUP($L$4,'[4]Ark1'!$B$3:$BF$125,COLUMN()-1,FALSE)</f>
        <v>0</v>
      </c>
      <c r="O11" s="16">
        <f>VLOOKUP($L$4,'[4]Ark1'!$B$3:$BF$125,COLUMN()-1,FALSE)</f>
        <v>0</v>
      </c>
      <c r="P11" s="16">
        <f>VLOOKUP($L$4,'[4]Ark1'!$B$3:$BF$125,COLUMN()-1,FALSE)</f>
        <v>0</v>
      </c>
      <c r="Q11" s="16">
        <f>VLOOKUP($L$4,'[4]Ark1'!$B$3:$BF$125,COLUMN()-1,FALSE)</f>
        <v>0</v>
      </c>
      <c r="R11" s="17">
        <f>SUM(E11:Q11)</f>
        <v>3914.2061</v>
      </c>
    </row>
    <row r="12" spans="2:18" ht="11.25">
      <c r="B12" s="9" t="s">
        <v>44</v>
      </c>
      <c r="C12" s="8"/>
      <c r="D12" s="7"/>
      <c r="E12" s="5">
        <f>+E10</f>
        <v>1301</v>
      </c>
      <c r="F12" s="5">
        <f aca="true" t="shared" si="0" ref="F12:Q13">+F10+E12</f>
        <v>2712</v>
      </c>
      <c r="G12" s="5">
        <f t="shared" si="0"/>
        <v>4049</v>
      </c>
      <c r="H12" s="5">
        <f t="shared" si="0"/>
        <v>5732</v>
      </c>
      <c r="I12" s="5">
        <f t="shared" si="0"/>
        <v>7199</v>
      </c>
      <c r="J12" s="5">
        <f t="shared" si="0"/>
        <v>8775</v>
      </c>
      <c r="K12" s="5">
        <f t="shared" si="0"/>
        <v>10190</v>
      </c>
      <c r="L12" s="5">
        <f t="shared" si="0"/>
        <v>11601</v>
      </c>
      <c r="M12" s="5">
        <f t="shared" si="0"/>
        <v>13034</v>
      </c>
      <c r="N12" s="5">
        <f t="shared" si="0"/>
        <v>14529</v>
      </c>
      <c r="O12" s="5">
        <f t="shared" si="0"/>
        <v>15799</v>
      </c>
      <c r="P12" s="5">
        <f t="shared" si="0"/>
        <v>17094</v>
      </c>
      <c r="Q12" s="5">
        <f t="shared" si="0"/>
        <v>18220</v>
      </c>
      <c r="R12" s="15"/>
    </row>
    <row r="13" spans="2:18" ht="11.25">
      <c r="B13" s="9" t="s">
        <v>45</v>
      </c>
      <c r="C13" s="8"/>
      <c r="D13" s="7"/>
      <c r="E13" s="5">
        <f>+E11</f>
        <v>1905.88221</v>
      </c>
      <c r="F13" s="5">
        <f t="shared" si="0"/>
        <v>3681.26798</v>
      </c>
      <c r="G13" s="5">
        <f t="shared" si="0"/>
        <v>3914.2061</v>
      </c>
      <c r="H13" s="5">
        <f t="shared" si="0"/>
        <v>3914.2061</v>
      </c>
      <c r="I13" s="5">
        <f t="shared" si="0"/>
        <v>3914.2061</v>
      </c>
      <c r="J13" s="5">
        <f t="shared" si="0"/>
        <v>3914.2061</v>
      </c>
      <c r="K13" s="5">
        <f t="shared" si="0"/>
        <v>3914.2061</v>
      </c>
      <c r="L13" s="5">
        <f t="shared" si="0"/>
        <v>3914.2061</v>
      </c>
      <c r="M13" s="5">
        <f t="shared" si="0"/>
        <v>3914.2061</v>
      </c>
      <c r="N13" s="5">
        <f t="shared" si="0"/>
        <v>3914.2061</v>
      </c>
      <c r="O13" s="5">
        <f t="shared" si="0"/>
        <v>3914.2061</v>
      </c>
      <c r="P13" s="5">
        <f t="shared" si="0"/>
        <v>3914.2061</v>
      </c>
      <c r="Q13" s="5">
        <f t="shared" si="0"/>
        <v>3914.2061</v>
      </c>
      <c r="R13" s="15"/>
    </row>
    <row r="14" spans="2:18" ht="11.25">
      <c r="B14" s="6"/>
      <c r="C14" s="6"/>
      <c r="D14" s="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2.75">
      <c r="H61" s="2" t="s">
        <v>18</v>
      </c>
    </row>
    <row r="62" ht="11.25"/>
    <row r="63" ht="11.25"/>
    <row r="64" ht="11.25"/>
    <row r="65" spans="2:18" ht="11.25">
      <c r="B65" s="9" t="s">
        <v>48</v>
      </c>
      <c r="C65" s="4" t="s">
        <v>0</v>
      </c>
      <c r="D65" s="4" t="s">
        <v>1</v>
      </c>
      <c r="E65" s="4" t="s">
        <v>2</v>
      </c>
      <c r="F65" s="4" t="s">
        <v>3</v>
      </c>
      <c r="G65" s="4" t="s">
        <v>4</v>
      </c>
      <c r="H65" s="4" t="s">
        <v>5</v>
      </c>
      <c r="I65" s="4" t="s">
        <v>6</v>
      </c>
      <c r="J65" s="4" t="s">
        <v>7</v>
      </c>
      <c r="K65" s="4" t="s">
        <v>8</v>
      </c>
      <c r="L65" s="4" t="s">
        <v>9</v>
      </c>
      <c r="M65" s="4" t="s">
        <v>10</v>
      </c>
      <c r="N65" s="4" t="s">
        <v>11</v>
      </c>
      <c r="O65" s="4" t="s">
        <v>13</v>
      </c>
      <c r="P65" s="4" t="s">
        <v>17</v>
      </c>
      <c r="Q65" s="4" t="s">
        <v>16</v>
      </c>
      <c r="R65" s="4" t="s">
        <v>19</v>
      </c>
    </row>
    <row r="66" spans="2:18" ht="11.25">
      <c r="B66" s="25" t="s">
        <v>89</v>
      </c>
      <c r="C66" s="20">
        <f>IF(ISNA(VLOOKUP($B66,'[4]Ark1'!$B$3:$BF$125,COLUMN()+1,FALSE)),0,VLOOKUP($B66,'[4]Ark1'!$B$3:$BF$125,COLUMN()+1,FALSE))</f>
        <v>1625.69446</v>
      </c>
      <c r="D66" s="20">
        <f>IF(ISNA(VLOOKUP($B66,'[4]Ark1'!$B$3:$BF$125,COLUMN()+1,FALSE)),0,VLOOKUP($B66,'[4]Ark1'!$B$3:$BF$125,COLUMN()+1,FALSE))</f>
        <v>1309.6661399999998</v>
      </c>
      <c r="E66" s="20">
        <f>IF(ISNA(VLOOKUP($B66,'[4]Ark1'!$B$3:$BF$125,COLUMN()+1,FALSE)),0,VLOOKUP($B66,'[4]Ark1'!$B$3:$BF$125,COLUMN()+1,FALSE))</f>
        <v>72.17678</v>
      </c>
      <c r="F66" s="20">
        <f>IF(ISNA(VLOOKUP($B66,'[4]Ark1'!$B$3:$BF$125,COLUMN()+1,FALSE)),0,VLOOKUP($B66,'[4]Ark1'!$B$3:$BF$125,COLUMN()+1,FALSE))</f>
        <v>0</v>
      </c>
      <c r="G66" s="20">
        <f>IF(ISNA(VLOOKUP($B66,'[4]Ark1'!$B$3:$BF$125,COLUMN()+1,FALSE)),0,VLOOKUP($B66,'[4]Ark1'!$B$3:$BF$125,COLUMN()+1,FALSE))</f>
        <v>0</v>
      </c>
      <c r="H66" s="20">
        <f>IF(ISNA(VLOOKUP($B66,'[4]Ark1'!$B$3:$BF$125,COLUMN()+1,FALSE)),0,VLOOKUP($B66,'[4]Ark1'!$B$3:$BF$125,COLUMN()+1,FALSE))</f>
        <v>0</v>
      </c>
      <c r="I66" s="20">
        <f>IF(ISNA(VLOOKUP($B66,'[4]Ark1'!$B$3:$BF$125,COLUMN()+1,FALSE)),0,VLOOKUP($B66,'[4]Ark1'!$B$3:$BF$125,COLUMN()+1,FALSE))</f>
        <v>0</v>
      </c>
      <c r="J66" s="20">
        <f>IF(ISNA(VLOOKUP($B66,'[4]Ark1'!$B$3:$BF$125,COLUMN()+1,FALSE)),0,VLOOKUP($B66,'[4]Ark1'!$B$3:$BF$125,COLUMN()+1,FALSE))</f>
        <v>0</v>
      </c>
      <c r="K66" s="20">
        <f>IF(ISNA(VLOOKUP($B66,'[4]Ark1'!$B$3:$BF$125,COLUMN()+1,FALSE)),0,VLOOKUP($B66,'[4]Ark1'!$B$3:$BF$125,COLUMN()+1,FALSE))</f>
        <v>0</v>
      </c>
      <c r="L66" s="20">
        <f>IF(ISNA(VLOOKUP($B66,'[4]Ark1'!$B$3:$BF$125,COLUMN()+1,FALSE)),0,VLOOKUP($B66,'[4]Ark1'!$B$3:$BF$125,COLUMN()+1,FALSE))</f>
        <v>0</v>
      </c>
      <c r="M66" s="20">
        <f>IF(ISNA(VLOOKUP($B66,'[4]Ark1'!$B$3:$BF$125,COLUMN()+1,FALSE)),0,VLOOKUP($B66,'[4]Ark1'!$B$3:$BF$125,COLUMN()+1,FALSE))</f>
        <v>0</v>
      </c>
      <c r="N66" s="20">
        <f>IF(ISNA(VLOOKUP($B66,'[4]Ark1'!$B$3:$BF$125,COLUMN()+1,FALSE)),0,VLOOKUP($B66,'[4]Ark1'!$B$3:$BF$125,COLUMN()+1,FALSE))</f>
        <v>0</v>
      </c>
      <c r="O66" s="20">
        <f>IF(ISNA(VLOOKUP($B66,'[4]Ark1'!$B$3:$BF$125,COLUMN()+1,FALSE)),0,VLOOKUP($B66,'[4]Ark1'!$B$3:$BF$125,COLUMN()+1,FALSE))</f>
        <v>0</v>
      </c>
      <c r="P66" s="16">
        <f aca="true" t="shared" si="1" ref="P66:P71">SUM(C66:O66)</f>
        <v>3007.5373799999998</v>
      </c>
      <c r="Q66" s="16">
        <f>IF(ISNA(VLOOKUP($B66,'[4]Ark1'!$B$3:$BF$125,57,FALSE)),0,VLOOKUP($B66,'[4]Ark1'!$B$3:$BF$125,57,FALSE))</f>
        <v>4529</v>
      </c>
      <c r="R66" s="17">
        <f aca="true" t="shared" si="2" ref="R66:R72">+P66/Q66*100</f>
        <v>66.40621285051887</v>
      </c>
    </row>
    <row r="67" spans="2:18" ht="11.25">
      <c r="B67" s="25" t="s">
        <v>90</v>
      </c>
      <c r="C67" s="20">
        <f>IF(ISNA(VLOOKUP($B67,'[4]Ark1'!$B$3:$BF$125,COLUMN()+1,FALSE)),0,VLOOKUP($B67,'[4]Ark1'!$B$3:$BF$125,COLUMN()+1,FALSE))</f>
        <v>32.29116</v>
      </c>
      <c r="D67" s="20">
        <f>IF(ISNA(VLOOKUP($B67,'[4]Ark1'!$B$3:$BF$125,COLUMN()+1,FALSE)),0,VLOOKUP($B67,'[4]Ark1'!$B$3:$BF$125,COLUMN()+1,FALSE))</f>
        <v>46.20071</v>
      </c>
      <c r="E67" s="20">
        <f>IF(ISNA(VLOOKUP($B67,'[4]Ark1'!$B$3:$BF$125,COLUMN()+1,FALSE)),0,VLOOKUP($B67,'[4]Ark1'!$B$3:$BF$125,COLUMN()+1,FALSE))</f>
        <v>-2.47039</v>
      </c>
      <c r="F67" s="20">
        <f>IF(ISNA(VLOOKUP($B67,'[4]Ark1'!$B$3:$BF$125,COLUMN()+1,FALSE)),0,VLOOKUP($B67,'[4]Ark1'!$B$3:$BF$125,COLUMN()+1,FALSE))</f>
        <v>0</v>
      </c>
      <c r="G67" s="20">
        <f>IF(ISNA(VLOOKUP($B67,'[4]Ark1'!$B$3:$BF$125,COLUMN()+1,FALSE)),0,VLOOKUP($B67,'[4]Ark1'!$B$3:$BF$125,COLUMN()+1,FALSE))</f>
        <v>0</v>
      </c>
      <c r="H67" s="20">
        <f>IF(ISNA(VLOOKUP($B67,'[4]Ark1'!$B$3:$BF$125,COLUMN()+1,FALSE)),0,VLOOKUP($B67,'[4]Ark1'!$B$3:$BF$125,COLUMN()+1,FALSE))</f>
        <v>0</v>
      </c>
      <c r="I67" s="20">
        <f>IF(ISNA(VLOOKUP($B67,'[4]Ark1'!$B$3:$BF$125,COLUMN()+1,FALSE)),0,VLOOKUP($B67,'[4]Ark1'!$B$3:$BF$125,COLUMN()+1,FALSE))</f>
        <v>0</v>
      </c>
      <c r="J67" s="20">
        <f>IF(ISNA(VLOOKUP($B67,'[4]Ark1'!$B$3:$BF$125,COLUMN()+1,FALSE)),0,VLOOKUP($B67,'[4]Ark1'!$B$3:$BF$125,COLUMN()+1,FALSE))</f>
        <v>0</v>
      </c>
      <c r="K67" s="20">
        <f>IF(ISNA(VLOOKUP($B67,'[4]Ark1'!$B$3:$BF$125,COLUMN()+1,FALSE)),0,VLOOKUP($B67,'[4]Ark1'!$B$3:$BF$125,COLUMN()+1,FALSE))</f>
        <v>0</v>
      </c>
      <c r="L67" s="20">
        <f>IF(ISNA(VLOOKUP($B67,'[4]Ark1'!$B$3:$BF$125,COLUMN()+1,FALSE)),0,VLOOKUP($B67,'[4]Ark1'!$B$3:$BF$125,COLUMN()+1,FALSE))</f>
        <v>0</v>
      </c>
      <c r="M67" s="20">
        <f>IF(ISNA(VLOOKUP($B67,'[4]Ark1'!$B$3:$BF$125,COLUMN()+1,FALSE)),0,VLOOKUP($B67,'[4]Ark1'!$B$3:$BF$125,COLUMN()+1,FALSE))</f>
        <v>0</v>
      </c>
      <c r="N67" s="20">
        <f>IF(ISNA(VLOOKUP($B67,'[4]Ark1'!$B$3:$BF$125,COLUMN()+1,FALSE)),0,VLOOKUP($B67,'[4]Ark1'!$B$3:$BF$125,COLUMN()+1,FALSE))</f>
        <v>0</v>
      </c>
      <c r="O67" s="20">
        <f>IF(ISNA(VLOOKUP($B67,'[4]Ark1'!$B$3:$BF$125,COLUMN()+1,FALSE)),0,VLOOKUP($B67,'[4]Ark1'!$B$3:$BF$125,COLUMN()+1,FALSE))</f>
        <v>0</v>
      </c>
      <c r="P67" s="16">
        <f t="shared" si="1"/>
        <v>76.02148000000001</v>
      </c>
      <c r="Q67" s="16">
        <f>IF(ISNA(VLOOKUP($B67,'[4]Ark1'!$B$3:$BF$125,57,FALSE)),0,VLOOKUP($B67,'[4]Ark1'!$B$3:$BF$125,57,FALSE))</f>
        <v>149</v>
      </c>
      <c r="R67" s="17">
        <f t="shared" si="2"/>
        <v>51.02112751677853</v>
      </c>
    </row>
    <row r="68" spans="2:18" ht="11.25">
      <c r="B68" s="25" t="s">
        <v>91</v>
      </c>
      <c r="C68" s="20">
        <f>IF(ISNA(VLOOKUP($B68,'[4]Ark1'!$B$3:$BF$125,COLUMN()+1,FALSE)),0,VLOOKUP($B68,'[4]Ark1'!$B$3:$BF$125,COLUMN()+1,FALSE))</f>
        <v>143.71713</v>
      </c>
      <c r="D68" s="20">
        <f>IF(ISNA(VLOOKUP($B68,'[4]Ark1'!$B$3:$BF$125,COLUMN()+1,FALSE)),0,VLOOKUP($B68,'[4]Ark1'!$B$3:$BF$125,COLUMN()+1,FALSE))</f>
        <v>209.70638</v>
      </c>
      <c r="E68" s="20">
        <f>IF(ISNA(VLOOKUP($B68,'[4]Ark1'!$B$3:$BF$125,COLUMN()+1,FALSE)),0,VLOOKUP($B68,'[4]Ark1'!$B$3:$BF$125,COLUMN()+1,FALSE))</f>
        <v>49.0776</v>
      </c>
      <c r="F68" s="20">
        <f>IF(ISNA(VLOOKUP($B68,'[4]Ark1'!$B$3:$BF$125,COLUMN()+1,FALSE)),0,VLOOKUP($B68,'[4]Ark1'!$B$3:$BF$125,COLUMN()+1,FALSE))</f>
        <v>0</v>
      </c>
      <c r="G68" s="20">
        <f>IF(ISNA(VLOOKUP($B68,'[4]Ark1'!$B$3:$BF$125,COLUMN()+1,FALSE)),0,VLOOKUP($B68,'[4]Ark1'!$B$3:$BF$125,COLUMN()+1,FALSE))</f>
        <v>0</v>
      </c>
      <c r="H68" s="20">
        <f>IF(ISNA(VLOOKUP($B68,'[4]Ark1'!$B$3:$BF$125,COLUMN()+1,FALSE)),0,VLOOKUP($B68,'[4]Ark1'!$B$3:$BF$125,COLUMN()+1,FALSE))</f>
        <v>0</v>
      </c>
      <c r="I68" s="20">
        <f>IF(ISNA(VLOOKUP($B68,'[4]Ark1'!$B$3:$BF$125,COLUMN()+1,FALSE)),0,VLOOKUP($B68,'[4]Ark1'!$B$3:$BF$125,COLUMN()+1,FALSE))</f>
        <v>0</v>
      </c>
      <c r="J68" s="20">
        <f>IF(ISNA(VLOOKUP($B68,'[4]Ark1'!$B$3:$BF$125,COLUMN()+1,FALSE)),0,VLOOKUP($B68,'[4]Ark1'!$B$3:$BF$125,COLUMN()+1,FALSE))</f>
        <v>0</v>
      </c>
      <c r="K68" s="20">
        <f>IF(ISNA(VLOOKUP($B68,'[4]Ark1'!$B$3:$BF$125,COLUMN()+1,FALSE)),0,VLOOKUP($B68,'[4]Ark1'!$B$3:$BF$125,COLUMN()+1,FALSE))</f>
        <v>0</v>
      </c>
      <c r="L68" s="20">
        <f>IF(ISNA(VLOOKUP($B68,'[4]Ark1'!$B$3:$BF$125,COLUMN()+1,FALSE)),0,VLOOKUP($B68,'[4]Ark1'!$B$3:$BF$125,COLUMN()+1,FALSE))</f>
        <v>0</v>
      </c>
      <c r="M68" s="20">
        <f>IF(ISNA(VLOOKUP($B68,'[4]Ark1'!$B$3:$BF$125,COLUMN()+1,FALSE)),0,VLOOKUP($B68,'[4]Ark1'!$B$3:$BF$125,COLUMN()+1,FALSE))</f>
        <v>0</v>
      </c>
      <c r="N68" s="20">
        <f>IF(ISNA(VLOOKUP($B68,'[4]Ark1'!$B$3:$BF$125,COLUMN()+1,FALSE)),0,VLOOKUP($B68,'[4]Ark1'!$B$3:$BF$125,COLUMN()+1,FALSE))</f>
        <v>0</v>
      </c>
      <c r="O68" s="20">
        <f>IF(ISNA(VLOOKUP($B68,'[4]Ark1'!$B$3:$BF$125,COLUMN()+1,FALSE)),0,VLOOKUP($B68,'[4]Ark1'!$B$3:$BF$125,COLUMN()+1,FALSE))</f>
        <v>0</v>
      </c>
      <c r="P68" s="16">
        <f t="shared" si="1"/>
        <v>402.50111</v>
      </c>
      <c r="Q68" s="16">
        <f>IF(ISNA(VLOOKUP($B68,'[4]Ark1'!$B$3:$BF$125,57,FALSE)),0,VLOOKUP($B68,'[4]Ark1'!$B$3:$BF$125,57,FALSE))</f>
        <v>481</v>
      </c>
      <c r="R68" s="17">
        <f t="shared" si="2"/>
        <v>83.68006444906445</v>
      </c>
    </row>
    <row r="69" spans="2:18" ht="11.25">
      <c r="B69" s="25" t="s">
        <v>92</v>
      </c>
      <c r="C69" s="20">
        <f>IF(ISNA(VLOOKUP($B69,'[4]Ark1'!$B$3:$BF$125,COLUMN()+1,FALSE)),0,VLOOKUP($B69,'[4]Ark1'!$B$3:$BF$125,COLUMN()+1,FALSE))</f>
        <v>16.19116</v>
      </c>
      <c r="D69" s="20">
        <f>IF(ISNA(VLOOKUP($B69,'[4]Ark1'!$B$3:$BF$125,COLUMN()+1,FALSE)),0,VLOOKUP($B69,'[4]Ark1'!$B$3:$BF$125,COLUMN()+1,FALSE))</f>
        <v>15.81328</v>
      </c>
      <c r="E69" s="20">
        <f>IF(ISNA(VLOOKUP($B69,'[4]Ark1'!$B$3:$BF$125,COLUMN()+1,FALSE)),0,VLOOKUP($B69,'[4]Ark1'!$B$3:$BF$125,COLUMN()+1,FALSE))</f>
        <v>8.01646</v>
      </c>
      <c r="F69" s="20">
        <f>IF(ISNA(VLOOKUP($B69,'[4]Ark1'!$B$3:$BF$125,COLUMN()+1,FALSE)),0,VLOOKUP($B69,'[4]Ark1'!$B$3:$BF$125,COLUMN()+1,FALSE))</f>
        <v>0</v>
      </c>
      <c r="G69" s="20">
        <f>IF(ISNA(VLOOKUP($B69,'[4]Ark1'!$B$3:$BF$125,COLUMN()+1,FALSE)),0,VLOOKUP($B69,'[4]Ark1'!$B$3:$BF$125,COLUMN()+1,FALSE))</f>
        <v>0</v>
      </c>
      <c r="H69" s="20">
        <f>IF(ISNA(VLOOKUP($B69,'[4]Ark1'!$B$3:$BF$125,COLUMN()+1,FALSE)),0,VLOOKUP($B69,'[4]Ark1'!$B$3:$BF$125,COLUMN()+1,FALSE))</f>
        <v>0</v>
      </c>
      <c r="I69" s="20">
        <f>IF(ISNA(VLOOKUP($B69,'[4]Ark1'!$B$3:$BF$125,COLUMN()+1,FALSE)),0,VLOOKUP($B69,'[4]Ark1'!$B$3:$BF$125,COLUMN()+1,FALSE))</f>
        <v>0</v>
      </c>
      <c r="J69" s="20">
        <f>IF(ISNA(VLOOKUP($B69,'[4]Ark1'!$B$3:$BF$125,COLUMN()+1,FALSE)),0,VLOOKUP($B69,'[4]Ark1'!$B$3:$BF$125,COLUMN()+1,FALSE))</f>
        <v>0</v>
      </c>
      <c r="K69" s="20">
        <f>IF(ISNA(VLOOKUP($B69,'[4]Ark1'!$B$3:$BF$125,COLUMN()+1,FALSE)),0,VLOOKUP($B69,'[4]Ark1'!$B$3:$BF$125,COLUMN()+1,FALSE))</f>
        <v>0</v>
      </c>
      <c r="L69" s="20">
        <f>IF(ISNA(VLOOKUP($B69,'[4]Ark1'!$B$3:$BF$125,COLUMN()+1,FALSE)),0,VLOOKUP($B69,'[4]Ark1'!$B$3:$BF$125,COLUMN()+1,FALSE))</f>
        <v>0</v>
      </c>
      <c r="M69" s="20">
        <f>IF(ISNA(VLOOKUP($B69,'[4]Ark1'!$B$3:$BF$125,COLUMN()+1,FALSE)),0,VLOOKUP($B69,'[4]Ark1'!$B$3:$BF$125,COLUMN()+1,FALSE))</f>
        <v>0</v>
      </c>
      <c r="N69" s="20">
        <f>IF(ISNA(VLOOKUP($B69,'[4]Ark1'!$B$3:$BF$125,COLUMN()+1,FALSE)),0,VLOOKUP($B69,'[4]Ark1'!$B$3:$BF$125,COLUMN()+1,FALSE))</f>
        <v>0</v>
      </c>
      <c r="O69" s="20">
        <f>IF(ISNA(VLOOKUP($B69,'[4]Ark1'!$B$3:$BF$125,COLUMN()+1,FALSE)),0,VLOOKUP($B69,'[4]Ark1'!$B$3:$BF$125,COLUMN()+1,FALSE))</f>
        <v>0</v>
      </c>
      <c r="P69" s="16">
        <f t="shared" si="1"/>
        <v>40.020900000000005</v>
      </c>
      <c r="Q69" s="16">
        <f>IF(ISNA(VLOOKUP($B69,'[4]Ark1'!$B$3:$BF$125,57,FALSE)),0,VLOOKUP($B69,'[4]Ark1'!$B$3:$BF$125,57,FALSE))</f>
        <v>56</v>
      </c>
      <c r="R69" s="17">
        <f t="shared" si="2"/>
        <v>71.46589285714286</v>
      </c>
    </row>
    <row r="70" spans="2:18" ht="11.25">
      <c r="B70" s="25" t="s">
        <v>93</v>
      </c>
      <c r="C70" s="20">
        <f>IF(ISNA(VLOOKUP($B70,'[4]Ark1'!$B$3:$BF$125,COLUMN()+1,FALSE)),0,VLOOKUP($B70,'[4]Ark1'!$B$3:$BF$125,COLUMN()+1,FALSE))</f>
        <v>50.74277</v>
      </c>
      <c r="D70" s="20">
        <f>IF(ISNA(VLOOKUP($B70,'[4]Ark1'!$B$3:$BF$125,COLUMN()+1,FALSE)),0,VLOOKUP($B70,'[4]Ark1'!$B$3:$BF$125,COLUMN()+1,FALSE))</f>
        <v>31.808</v>
      </c>
      <c r="E70" s="20">
        <f>IF(ISNA(VLOOKUP($B70,'[4]Ark1'!$B$3:$BF$125,COLUMN()+1,FALSE)),0,VLOOKUP($B70,'[4]Ark1'!$B$3:$BF$125,COLUMN()+1,FALSE))</f>
        <v>58.86188</v>
      </c>
      <c r="F70" s="20">
        <f>IF(ISNA(VLOOKUP($B70,'[4]Ark1'!$B$3:$BF$125,COLUMN()+1,FALSE)),0,VLOOKUP($B70,'[4]Ark1'!$B$3:$BF$125,COLUMN()+1,FALSE))</f>
        <v>0</v>
      </c>
      <c r="G70" s="20">
        <f>IF(ISNA(VLOOKUP($B70,'[4]Ark1'!$B$3:$BF$125,COLUMN()+1,FALSE)),0,VLOOKUP($B70,'[4]Ark1'!$B$3:$BF$125,COLUMN()+1,FALSE))</f>
        <v>0</v>
      </c>
      <c r="H70" s="20">
        <f>IF(ISNA(VLOOKUP($B70,'[4]Ark1'!$B$3:$BF$125,COLUMN()+1,FALSE)),0,VLOOKUP($B70,'[4]Ark1'!$B$3:$BF$125,COLUMN()+1,FALSE))</f>
        <v>0</v>
      </c>
      <c r="I70" s="20">
        <f>IF(ISNA(VLOOKUP($B70,'[4]Ark1'!$B$3:$BF$125,COLUMN()+1,FALSE)),0,VLOOKUP($B70,'[4]Ark1'!$B$3:$BF$125,COLUMN()+1,FALSE))</f>
        <v>0</v>
      </c>
      <c r="J70" s="20">
        <f>IF(ISNA(VLOOKUP($B70,'[4]Ark1'!$B$3:$BF$125,COLUMN()+1,FALSE)),0,VLOOKUP($B70,'[4]Ark1'!$B$3:$BF$125,COLUMN()+1,FALSE))</f>
        <v>0</v>
      </c>
      <c r="K70" s="20">
        <f>IF(ISNA(VLOOKUP($B70,'[4]Ark1'!$B$3:$BF$125,COLUMN()+1,FALSE)),0,VLOOKUP($B70,'[4]Ark1'!$B$3:$BF$125,COLUMN()+1,FALSE))</f>
        <v>0</v>
      </c>
      <c r="L70" s="20">
        <f>IF(ISNA(VLOOKUP($B70,'[4]Ark1'!$B$3:$BF$125,COLUMN()+1,FALSE)),0,VLOOKUP($B70,'[4]Ark1'!$B$3:$BF$125,COLUMN()+1,FALSE))</f>
        <v>0</v>
      </c>
      <c r="M70" s="20">
        <f>IF(ISNA(VLOOKUP($B70,'[4]Ark1'!$B$3:$BF$125,COLUMN()+1,FALSE)),0,VLOOKUP($B70,'[4]Ark1'!$B$3:$BF$125,COLUMN()+1,FALSE))</f>
        <v>0</v>
      </c>
      <c r="N70" s="20">
        <f>IF(ISNA(VLOOKUP($B70,'[4]Ark1'!$B$3:$BF$125,COLUMN()+1,FALSE)),0,VLOOKUP($B70,'[4]Ark1'!$B$3:$BF$125,COLUMN()+1,FALSE))</f>
        <v>0</v>
      </c>
      <c r="O70" s="20">
        <f>IF(ISNA(VLOOKUP($B70,'[4]Ark1'!$B$3:$BF$125,COLUMN()+1,FALSE)),0,VLOOKUP($B70,'[4]Ark1'!$B$3:$BF$125,COLUMN()+1,FALSE))</f>
        <v>0</v>
      </c>
      <c r="P70" s="16">
        <f t="shared" si="1"/>
        <v>141.41264999999999</v>
      </c>
      <c r="Q70" s="16">
        <f>IF(ISNA(VLOOKUP($B70,'[4]Ark1'!$B$3:$BF$125,57,FALSE)),0,VLOOKUP($B70,'[4]Ark1'!$B$3:$BF$125,57,FALSE))</f>
        <v>191</v>
      </c>
      <c r="R70" s="17">
        <f t="shared" si="2"/>
        <v>74.03803664921466</v>
      </c>
    </row>
    <row r="71" spans="2:18" ht="11.25">
      <c r="B71" s="25" t="s">
        <v>94</v>
      </c>
      <c r="C71" s="20">
        <f>IF(ISNA(VLOOKUP($B71,'[4]Ark1'!$B$3:$BF$125,COLUMN()+1,FALSE)),0,VLOOKUP($B71,'[4]Ark1'!$B$3:$BF$125,COLUMN()+1,FALSE))</f>
        <v>37.24553</v>
      </c>
      <c r="D71" s="20">
        <f>IF(ISNA(VLOOKUP($B71,'[4]Ark1'!$B$3:$BF$125,COLUMN()+1,FALSE)),0,VLOOKUP($B71,'[4]Ark1'!$B$3:$BF$125,COLUMN()+1,FALSE))</f>
        <v>162.19126</v>
      </c>
      <c r="E71" s="20">
        <f>IF(ISNA(VLOOKUP($B71,'[4]Ark1'!$B$3:$BF$125,COLUMN()+1,FALSE)),0,VLOOKUP($B71,'[4]Ark1'!$B$3:$BF$125,COLUMN()+1,FALSE))</f>
        <v>47.27579</v>
      </c>
      <c r="F71" s="20">
        <f>IF(ISNA(VLOOKUP($B71,'[4]Ark1'!$B$3:$BF$125,COLUMN()+1,FALSE)),0,VLOOKUP($B71,'[4]Ark1'!$B$3:$BF$125,COLUMN()+1,FALSE))</f>
        <v>0</v>
      </c>
      <c r="G71" s="20">
        <f>IF(ISNA(VLOOKUP($B71,'[4]Ark1'!$B$3:$BF$125,COLUMN()+1,FALSE)),0,VLOOKUP($B71,'[4]Ark1'!$B$3:$BF$125,COLUMN()+1,FALSE))</f>
        <v>0</v>
      </c>
      <c r="H71" s="20">
        <f>IF(ISNA(VLOOKUP($B71,'[4]Ark1'!$B$3:$BF$125,COLUMN()+1,FALSE)),0,VLOOKUP($B71,'[4]Ark1'!$B$3:$BF$125,COLUMN()+1,FALSE))</f>
        <v>0</v>
      </c>
      <c r="I71" s="20">
        <f>IF(ISNA(VLOOKUP($B71,'[4]Ark1'!$B$3:$BF$125,COLUMN()+1,FALSE)),0,VLOOKUP($B71,'[4]Ark1'!$B$3:$BF$125,COLUMN()+1,FALSE))</f>
        <v>0</v>
      </c>
      <c r="J71" s="20">
        <f>IF(ISNA(VLOOKUP($B71,'[4]Ark1'!$B$3:$BF$125,COLUMN()+1,FALSE)),0,VLOOKUP($B71,'[4]Ark1'!$B$3:$BF$125,COLUMN()+1,FALSE))</f>
        <v>0</v>
      </c>
      <c r="K71" s="20">
        <f>IF(ISNA(VLOOKUP($B71,'[4]Ark1'!$B$3:$BF$125,COLUMN()+1,FALSE)),0,VLOOKUP($B71,'[4]Ark1'!$B$3:$BF$125,COLUMN()+1,FALSE))</f>
        <v>0</v>
      </c>
      <c r="L71" s="20">
        <f>IF(ISNA(VLOOKUP($B71,'[4]Ark1'!$B$3:$BF$125,COLUMN()+1,FALSE)),0,VLOOKUP($B71,'[4]Ark1'!$B$3:$BF$125,COLUMN()+1,FALSE))</f>
        <v>0</v>
      </c>
      <c r="M71" s="20">
        <f>IF(ISNA(VLOOKUP($B71,'[4]Ark1'!$B$3:$BF$125,COLUMN()+1,FALSE)),0,VLOOKUP($B71,'[4]Ark1'!$B$3:$BF$125,COLUMN()+1,FALSE))</f>
        <v>0</v>
      </c>
      <c r="N71" s="20">
        <f>IF(ISNA(VLOOKUP($B71,'[4]Ark1'!$B$3:$BF$125,COLUMN()+1,FALSE)),0,VLOOKUP($B71,'[4]Ark1'!$B$3:$BF$125,COLUMN()+1,FALSE))</f>
        <v>0</v>
      </c>
      <c r="O71" s="20">
        <f>IF(ISNA(VLOOKUP($B71,'[4]Ark1'!$B$3:$BF$125,COLUMN()+1,FALSE)),0,VLOOKUP($B71,'[4]Ark1'!$B$3:$BF$125,COLUMN()+1,FALSE))</f>
        <v>0</v>
      </c>
      <c r="P71" s="16">
        <f t="shared" si="1"/>
        <v>246.71258</v>
      </c>
      <c r="Q71" s="16">
        <f>IF(ISNA(VLOOKUP($B71,'[4]Ark1'!$B$3:$BF$125,57,FALSE)),0,VLOOKUP($B71,'[4]Ark1'!$B$3:$BF$125,57,FALSE))</f>
        <v>326</v>
      </c>
      <c r="R71" s="17">
        <f t="shared" si="2"/>
        <v>75.6787055214724</v>
      </c>
    </row>
    <row r="72" spans="15:18" ht="11.25">
      <c r="O72" s="5" t="s">
        <v>12</v>
      </c>
      <c r="P72" s="16">
        <f>SUM(P66:P71)</f>
        <v>3914.2061</v>
      </c>
      <c r="Q72" s="16">
        <f>SUM(Q66:Q71)</f>
        <v>5732</v>
      </c>
      <c r="R72" s="17">
        <f t="shared" si="2"/>
        <v>68.28691730635032</v>
      </c>
    </row>
    <row r="73" ht="11.25">
      <c r="B73" s="29" t="str">
        <f>CONCATENATE("I øverste tabel er felter markeret når summen afviger med mere end ",TEXT(C74,0)," % positivt fra det akkumulerede budget")</f>
        <v>I øverste tabel er felter markeret når summen afviger med mere end 5 % positivt fra det akkumulerede budget</v>
      </c>
    </row>
    <row r="74" spans="2:4" ht="11.25">
      <c r="B74" s="1" t="s">
        <v>106</v>
      </c>
      <c r="C74" s="1">
        <f>Totaler!$C$72</f>
        <v>5</v>
      </c>
      <c r="D74" s="1" t="str">
        <f>"%"</f>
        <v>%</v>
      </c>
    </row>
    <row r="75" spans="2:5" ht="11.25">
      <c r="B75" s="1" t="str">
        <f>VLOOKUP("Tidspunkt",'[4]Ark1'!$A$1:$D$130,4,FALSE)</f>
        <v>15-05-2003 15:43:32</v>
      </c>
      <c r="E75" s="18"/>
    </row>
  </sheetData>
  <conditionalFormatting sqref="E13:Q13">
    <cfRule type="cellIs" priority="1" dxfId="0" operator="greaterThan" stopIfTrue="1">
      <formula>E12+E12*$C$74%</formula>
    </cfRule>
  </conditionalFormatting>
  <printOptions/>
  <pageMargins left="0.1968503937007874" right="0.1968503937007874" top="0.3937007874015748" bottom="0.3937007874015748" header="0" footer="0"/>
  <pageSetup horizontalDpi="600" verticalDpi="600" orientation="portrait" paperSize="9" scale="8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3:U74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18" width="6.7109375" style="1" customWidth="1"/>
    <col min="19" max="19" width="1.7109375" style="1" customWidth="1"/>
    <col min="20" max="16384" width="9.140625" style="1" customWidth="1"/>
  </cols>
  <sheetData>
    <row r="1" ht="11.25"/>
    <row r="2" ht="11.25"/>
    <row r="3" ht="11.25">
      <c r="B3" s="1" t="str">
        <f>VLOOKUP("Kommune",'[4]Ark1'!$A$1:$D$207,4,FALSE)</f>
        <v>Test Kommuneat</v>
      </c>
    </row>
    <row r="4" spans="2:12" ht="12.75">
      <c r="B4" s="22">
        <f>'[4]Ark1'!$D$1</f>
        <v>2003</v>
      </c>
      <c r="C4" s="22" t="str">
        <f>'[4]Ark1'!$A$1</f>
        <v>Måned 04</v>
      </c>
      <c r="H4" s="10" t="s">
        <v>32</v>
      </c>
      <c r="I4" s="11"/>
      <c r="J4" s="11"/>
      <c r="K4" s="11"/>
      <c r="L4" s="26" t="s">
        <v>60</v>
      </c>
    </row>
    <row r="5" spans="8:12" ht="12.75">
      <c r="H5" s="2"/>
      <c r="I5" s="3"/>
      <c r="J5" s="3"/>
      <c r="K5" s="3"/>
      <c r="L5" s="3"/>
    </row>
    <row r="6" ht="11.25"/>
    <row r="7" spans="2:18" ht="11.25">
      <c r="B7" s="9"/>
      <c r="C7" s="8"/>
      <c r="D7" s="7"/>
      <c r="E7" s="4" t="s">
        <v>0</v>
      </c>
      <c r="F7" s="4" t="s">
        <v>1</v>
      </c>
      <c r="G7" s="4" t="s">
        <v>2</v>
      </c>
      <c r="H7" s="4" t="s">
        <v>3</v>
      </c>
      <c r="I7" s="4" t="s">
        <v>4</v>
      </c>
      <c r="J7" s="4" t="s">
        <v>5</v>
      </c>
      <c r="K7" s="4" t="s">
        <v>6</v>
      </c>
      <c r="L7" s="4" t="s">
        <v>7</v>
      </c>
      <c r="M7" s="4" t="s">
        <v>8</v>
      </c>
      <c r="N7" s="4" t="s">
        <v>9</v>
      </c>
      <c r="O7" s="4" t="s">
        <v>10</v>
      </c>
      <c r="P7" s="4" t="s">
        <v>11</v>
      </c>
      <c r="Q7" s="4" t="s">
        <v>13</v>
      </c>
      <c r="R7" s="4" t="s">
        <v>12</v>
      </c>
    </row>
    <row r="8" spans="2:18" ht="11.25">
      <c r="B8" s="9" t="s">
        <v>15</v>
      </c>
      <c r="C8" s="8"/>
      <c r="D8" s="7"/>
      <c r="E8" s="5">
        <v>308</v>
      </c>
      <c r="F8" s="5">
        <v>546</v>
      </c>
      <c r="G8" s="5">
        <v>-228</v>
      </c>
      <c r="H8" s="5">
        <v>460</v>
      </c>
      <c r="I8" s="5">
        <v>513</v>
      </c>
      <c r="J8" s="5">
        <v>-204</v>
      </c>
      <c r="K8" s="5">
        <v>810</v>
      </c>
      <c r="L8" s="5">
        <v>672</v>
      </c>
      <c r="M8" s="5">
        <v>-472</v>
      </c>
      <c r="N8" s="5">
        <v>450</v>
      </c>
      <c r="O8" s="5">
        <v>597</v>
      </c>
      <c r="P8" s="5">
        <v>-454</v>
      </c>
      <c r="Q8" s="5">
        <v>464</v>
      </c>
      <c r="R8" s="17">
        <f>SUM(E8:Q8)</f>
        <v>3462</v>
      </c>
    </row>
    <row r="9" spans="2:18" ht="11.25">
      <c r="B9" s="9" t="s">
        <v>41</v>
      </c>
      <c r="C9" s="8"/>
      <c r="D9" s="7"/>
      <c r="E9" s="20">
        <v>19</v>
      </c>
      <c r="F9" s="20">
        <v>21</v>
      </c>
      <c r="G9" s="20">
        <v>24</v>
      </c>
      <c r="H9" s="20">
        <v>30</v>
      </c>
      <c r="I9" s="20">
        <v>33</v>
      </c>
      <c r="J9" s="20">
        <v>37</v>
      </c>
      <c r="K9" s="20">
        <v>42</v>
      </c>
      <c r="L9" s="20">
        <v>44</v>
      </c>
      <c r="M9" s="20">
        <v>43</v>
      </c>
      <c r="N9" s="20">
        <v>95</v>
      </c>
      <c r="O9" s="20">
        <v>95</v>
      </c>
      <c r="P9" s="20">
        <v>98</v>
      </c>
      <c r="Q9" s="20">
        <v>103</v>
      </c>
      <c r="R9" s="17">
        <f>SUM(E9:Q9)</f>
        <v>684</v>
      </c>
    </row>
    <row r="10" spans="2:21" ht="11.25">
      <c r="B10" s="9" t="s">
        <v>42</v>
      </c>
      <c r="C10" s="8"/>
      <c r="D10" s="7"/>
      <c r="E10" s="16">
        <f>VLOOKUP($L$4,'[4]Ark1'!$B$3:$BF$125,COLUMN()+12,FALSE)</f>
        <v>179</v>
      </c>
      <c r="F10" s="16">
        <f>VLOOKUP($L$4,'[4]Ark1'!$B$3:$BF$125,COLUMN()+12,FALSE)</f>
        <v>185</v>
      </c>
      <c r="G10" s="16">
        <f>VLOOKUP($L$4,'[4]Ark1'!$B$3:$BF$125,COLUMN()+12,FALSE)</f>
        <v>188</v>
      </c>
      <c r="H10" s="16">
        <f>VLOOKUP($L$4,'[4]Ark1'!$B$3:$BF$125,COLUMN()+12,FALSE)</f>
        <v>-498</v>
      </c>
      <c r="I10" s="16">
        <f>VLOOKUP($L$4,'[4]Ark1'!$B$3:$BF$125,COLUMN()+12,FALSE)</f>
        <v>181</v>
      </c>
      <c r="J10" s="16">
        <f>VLOOKUP($L$4,'[4]Ark1'!$B$3:$BF$125,COLUMN()+12,FALSE)</f>
        <v>191</v>
      </c>
      <c r="K10" s="16">
        <f>VLOOKUP($L$4,'[4]Ark1'!$B$3:$BF$125,COLUMN()+12,FALSE)</f>
        <v>-132</v>
      </c>
      <c r="L10" s="16">
        <f>VLOOKUP($L$4,'[4]Ark1'!$B$3:$BF$125,COLUMN()+12,FALSE)</f>
        <v>187</v>
      </c>
      <c r="M10" s="16">
        <f>VLOOKUP($L$4,'[4]Ark1'!$B$3:$BF$125,COLUMN()+12,FALSE)</f>
        <v>176</v>
      </c>
      <c r="N10" s="16">
        <f>VLOOKUP($L$4,'[4]Ark1'!$B$3:$BF$125,COLUMN()+12,FALSE)</f>
        <v>37</v>
      </c>
      <c r="O10" s="16">
        <f>VLOOKUP($L$4,'[4]Ark1'!$B$3:$BF$125,COLUMN()+12,FALSE)</f>
        <v>162</v>
      </c>
      <c r="P10" s="16">
        <f>VLOOKUP($L$4,'[4]Ark1'!$B$3:$BF$125,COLUMN()+12,FALSE)</f>
        <v>8</v>
      </c>
      <c r="Q10" s="16">
        <f>VLOOKUP($L$4,'[4]Ark1'!$B$3:$BF$125,COLUMN()+12,FALSE)</f>
        <v>74</v>
      </c>
      <c r="R10" s="17">
        <f>SUM(E10:Q10)</f>
        <v>938</v>
      </c>
      <c r="U10" s="14"/>
    </row>
    <row r="11" spans="2:18" ht="11.25">
      <c r="B11" s="9" t="s">
        <v>43</v>
      </c>
      <c r="C11" s="8"/>
      <c r="D11" s="7"/>
      <c r="E11" s="16">
        <f>VLOOKUP($L$4,'[4]Ark1'!$B$3:$BF$125,COLUMN()-1,FALSE)</f>
        <v>156.99195</v>
      </c>
      <c r="F11" s="16">
        <f>VLOOKUP($L$4,'[4]Ark1'!$B$3:$BF$125,COLUMN()-1,FALSE)</f>
        <v>192.02994</v>
      </c>
      <c r="G11" s="16">
        <f>VLOOKUP($L$4,'[4]Ark1'!$B$3:$BF$125,COLUMN()-1,FALSE)</f>
        <v>47.028980000000004</v>
      </c>
      <c r="H11" s="16">
        <f>VLOOKUP($L$4,'[4]Ark1'!$B$3:$BF$125,COLUMN()-1,FALSE)</f>
        <v>0</v>
      </c>
      <c r="I11" s="16">
        <f>VLOOKUP($L$4,'[4]Ark1'!$B$3:$BF$125,COLUMN()-1,FALSE)</f>
        <v>0</v>
      </c>
      <c r="J11" s="16">
        <f>VLOOKUP($L$4,'[4]Ark1'!$B$3:$BF$125,COLUMN()-1,FALSE)</f>
        <v>0</v>
      </c>
      <c r="K11" s="16">
        <f>VLOOKUP($L$4,'[4]Ark1'!$B$3:$BF$125,COLUMN()-1,FALSE)</f>
        <v>0</v>
      </c>
      <c r="L11" s="16">
        <f>VLOOKUP($L$4,'[4]Ark1'!$B$3:$BF$125,COLUMN()-1,FALSE)</f>
        <v>0</v>
      </c>
      <c r="M11" s="16">
        <f>VLOOKUP($L$4,'[4]Ark1'!$B$3:$BF$125,COLUMN()-1,FALSE)</f>
        <v>0</v>
      </c>
      <c r="N11" s="16">
        <f>VLOOKUP($L$4,'[4]Ark1'!$B$3:$BF$125,COLUMN()-1,FALSE)</f>
        <v>0</v>
      </c>
      <c r="O11" s="16">
        <f>VLOOKUP($L$4,'[4]Ark1'!$B$3:$BF$125,COLUMN()-1,FALSE)</f>
        <v>0</v>
      </c>
      <c r="P11" s="16">
        <f>VLOOKUP($L$4,'[4]Ark1'!$B$3:$BF$125,COLUMN()-1,FALSE)</f>
        <v>0</v>
      </c>
      <c r="Q11" s="16">
        <f>VLOOKUP($L$4,'[4]Ark1'!$B$3:$BF$125,COLUMN()-1,FALSE)</f>
        <v>0</v>
      </c>
      <c r="R11" s="17">
        <f>SUM(E11:Q11)</f>
        <v>396.05087</v>
      </c>
    </row>
    <row r="12" spans="2:18" ht="11.25">
      <c r="B12" s="9" t="s">
        <v>44</v>
      </c>
      <c r="C12" s="8"/>
      <c r="D12" s="7"/>
      <c r="E12" s="5">
        <f>+E10</f>
        <v>179</v>
      </c>
      <c r="F12" s="5">
        <f aca="true" t="shared" si="0" ref="F12:Q13">+F10+E12</f>
        <v>364</v>
      </c>
      <c r="G12" s="5">
        <f t="shared" si="0"/>
        <v>552</v>
      </c>
      <c r="H12" s="5">
        <f t="shared" si="0"/>
        <v>54</v>
      </c>
      <c r="I12" s="5">
        <f t="shared" si="0"/>
        <v>235</v>
      </c>
      <c r="J12" s="5">
        <f t="shared" si="0"/>
        <v>426</v>
      </c>
      <c r="K12" s="5">
        <f t="shared" si="0"/>
        <v>294</v>
      </c>
      <c r="L12" s="5">
        <f t="shared" si="0"/>
        <v>481</v>
      </c>
      <c r="M12" s="5">
        <f t="shared" si="0"/>
        <v>657</v>
      </c>
      <c r="N12" s="5">
        <f t="shared" si="0"/>
        <v>694</v>
      </c>
      <c r="O12" s="5">
        <f t="shared" si="0"/>
        <v>856</v>
      </c>
      <c r="P12" s="5">
        <f t="shared" si="0"/>
        <v>864</v>
      </c>
      <c r="Q12" s="5">
        <f t="shared" si="0"/>
        <v>938</v>
      </c>
      <c r="R12" s="15"/>
    </row>
    <row r="13" spans="2:18" ht="11.25">
      <c r="B13" s="9" t="s">
        <v>45</v>
      </c>
      <c r="C13" s="8"/>
      <c r="D13" s="7"/>
      <c r="E13" s="5">
        <f>+E11</f>
        <v>156.99195</v>
      </c>
      <c r="F13" s="5">
        <f t="shared" si="0"/>
        <v>349.02189</v>
      </c>
      <c r="G13" s="5">
        <f t="shared" si="0"/>
        <v>396.05087</v>
      </c>
      <c r="H13" s="5">
        <f t="shared" si="0"/>
        <v>396.05087</v>
      </c>
      <c r="I13" s="5">
        <f t="shared" si="0"/>
        <v>396.05087</v>
      </c>
      <c r="J13" s="5">
        <f t="shared" si="0"/>
        <v>396.05087</v>
      </c>
      <c r="K13" s="5">
        <f t="shared" si="0"/>
        <v>396.05087</v>
      </c>
      <c r="L13" s="5">
        <f t="shared" si="0"/>
        <v>396.05087</v>
      </c>
      <c r="M13" s="5">
        <f t="shared" si="0"/>
        <v>396.05087</v>
      </c>
      <c r="N13" s="5">
        <f t="shared" si="0"/>
        <v>396.05087</v>
      </c>
      <c r="O13" s="5">
        <f t="shared" si="0"/>
        <v>396.05087</v>
      </c>
      <c r="P13" s="5">
        <f t="shared" si="0"/>
        <v>396.05087</v>
      </c>
      <c r="Q13" s="5">
        <f t="shared" si="0"/>
        <v>396.05087</v>
      </c>
      <c r="R13" s="15"/>
    </row>
    <row r="14" spans="2:18" ht="11.25">
      <c r="B14" s="6"/>
      <c r="C14" s="6"/>
      <c r="D14" s="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2.75">
      <c r="H61" s="2" t="s">
        <v>18</v>
      </c>
    </row>
    <row r="62" ht="11.25"/>
    <row r="63" ht="11.25"/>
    <row r="64" ht="11.25"/>
    <row r="65" spans="2:18" ht="11.25">
      <c r="B65" s="9" t="s">
        <v>48</v>
      </c>
      <c r="C65" s="4" t="s">
        <v>0</v>
      </c>
      <c r="D65" s="4" t="s">
        <v>1</v>
      </c>
      <c r="E65" s="4" t="s">
        <v>2</v>
      </c>
      <c r="F65" s="4" t="s">
        <v>3</v>
      </c>
      <c r="G65" s="4" t="s">
        <v>4</v>
      </c>
      <c r="H65" s="4" t="s">
        <v>5</v>
      </c>
      <c r="I65" s="4" t="s">
        <v>6</v>
      </c>
      <c r="J65" s="4" t="s">
        <v>7</v>
      </c>
      <c r="K65" s="4" t="s">
        <v>8</v>
      </c>
      <c r="L65" s="4" t="s">
        <v>9</v>
      </c>
      <c r="M65" s="4" t="s">
        <v>10</v>
      </c>
      <c r="N65" s="4" t="s">
        <v>11</v>
      </c>
      <c r="O65" s="4" t="s">
        <v>13</v>
      </c>
      <c r="P65" s="4" t="s">
        <v>17</v>
      </c>
      <c r="Q65" s="4" t="s">
        <v>16</v>
      </c>
      <c r="R65" s="4" t="s">
        <v>19</v>
      </c>
    </row>
    <row r="66" spans="2:18" ht="11.25">
      <c r="B66" s="25" t="s">
        <v>95</v>
      </c>
      <c r="C66" s="20">
        <f>IF(ISNA(VLOOKUP($B66,'[4]Ark1'!$B$3:$BF$125,COLUMN()+1,FALSE)),0,VLOOKUP($B66,'[4]Ark1'!$B$3:$BF$125,COLUMN()+1,FALSE))</f>
        <v>0</v>
      </c>
      <c r="D66" s="20">
        <f>IF(ISNA(VLOOKUP($B66,'[4]Ark1'!$B$3:$BF$125,COLUMN()+1,FALSE)),0,VLOOKUP($B66,'[4]Ark1'!$B$3:$BF$125,COLUMN()+1,FALSE))</f>
        <v>0</v>
      </c>
      <c r="E66" s="20">
        <f>IF(ISNA(VLOOKUP($B66,'[4]Ark1'!$B$3:$BF$125,COLUMN()+1,FALSE)),0,VLOOKUP($B66,'[4]Ark1'!$B$3:$BF$125,COLUMN()+1,FALSE))</f>
        <v>0</v>
      </c>
      <c r="F66" s="20">
        <f>IF(ISNA(VLOOKUP($B66,'[4]Ark1'!$B$3:$BF$125,COLUMN()+1,FALSE)),0,VLOOKUP($B66,'[4]Ark1'!$B$3:$BF$125,COLUMN()+1,FALSE))</f>
        <v>0</v>
      </c>
      <c r="G66" s="20">
        <f>IF(ISNA(VLOOKUP($B66,'[4]Ark1'!$B$3:$BF$125,COLUMN()+1,FALSE)),0,VLOOKUP($B66,'[4]Ark1'!$B$3:$BF$125,COLUMN()+1,FALSE))</f>
        <v>0</v>
      </c>
      <c r="H66" s="20">
        <f>IF(ISNA(VLOOKUP($B66,'[4]Ark1'!$B$3:$BF$125,COLUMN()+1,FALSE)),0,VLOOKUP($B66,'[4]Ark1'!$B$3:$BF$125,COLUMN()+1,FALSE))</f>
        <v>0</v>
      </c>
      <c r="I66" s="20">
        <f>IF(ISNA(VLOOKUP($B66,'[4]Ark1'!$B$3:$BF$125,COLUMN()+1,FALSE)),0,VLOOKUP($B66,'[4]Ark1'!$B$3:$BF$125,COLUMN()+1,FALSE))</f>
        <v>0</v>
      </c>
      <c r="J66" s="20">
        <f>IF(ISNA(VLOOKUP($B66,'[4]Ark1'!$B$3:$BF$125,COLUMN()+1,FALSE)),0,VLOOKUP($B66,'[4]Ark1'!$B$3:$BF$125,COLUMN()+1,FALSE))</f>
        <v>0</v>
      </c>
      <c r="K66" s="20">
        <f>IF(ISNA(VLOOKUP($B66,'[4]Ark1'!$B$3:$BF$125,COLUMN()+1,FALSE)),0,VLOOKUP($B66,'[4]Ark1'!$B$3:$BF$125,COLUMN()+1,FALSE))</f>
        <v>0</v>
      </c>
      <c r="L66" s="20">
        <f>IF(ISNA(VLOOKUP($B66,'[4]Ark1'!$B$3:$BF$125,COLUMN()+1,FALSE)),0,VLOOKUP($B66,'[4]Ark1'!$B$3:$BF$125,COLUMN()+1,FALSE))</f>
        <v>0</v>
      </c>
      <c r="M66" s="20">
        <f>IF(ISNA(VLOOKUP($B66,'[4]Ark1'!$B$3:$BF$125,COLUMN()+1,FALSE)),0,VLOOKUP($B66,'[4]Ark1'!$B$3:$BF$125,COLUMN()+1,FALSE))</f>
        <v>0</v>
      </c>
      <c r="N66" s="20">
        <f>IF(ISNA(VLOOKUP($B66,'[4]Ark1'!$B$3:$BF$125,COLUMN()+1,FALSE)),0,VLOOKUP($B66,'[4]Ark1'!$B$3:$BF$125,COLUMN()+1,FALSE))</f>
        <v>0</v>
      </c>
      <c r="O66" s="20">
        <f>IF(ISNA(VLOOKUP($B66,'[4]Ark1'!$B$3:$BF$125,COLUMN()+1,FALSE)),0,VLOOKUP($B66,'[4]Ark1'!$B$3:$BF$125,COLUMN()+1,FALSE))</f>
        <v>0</v>
      </c>
      <c r="P66" s="16">
        <f>SUM(C66:O66)</f>
        <v>0</v>
      </c>
      <c r="Q66" s="16">
        <f>IF(ISNA(VLOOKUP($B66,'[4]Ark1'!$B$3:$BF$125,57,FALSE)),0,VLOOKUP($B66,'[4]Ark1'!$B$3:$BF$125,57,FALSE))</f>
        <v>44</v>
      </c>
      <c r="R66" s="17">
        <f aca="true" t="shared" si="1" ref="R66:R71">+P66/Q66*100</f>
        <v>0</v>
      </c>
    </row>
    <row r="67" spans="2:18" ht="11.25">
      <c r="B67" s="25" t="s">
        <v>99</v>
      </c>
      <c r="C67" s="20">
        <f>IF(ISNA(VLOOKUP($B67,'[4]Ark1'!$B$3:$BF$125,COLUMN()+1,FALSE)),0,VLOOKUP($B67,'[4]Ark1'!$B$3:$BF$125,COLUMN()+1,FALSE))</f>
        <v>0</v>
      </c>
      <c r="D67" s="20">
        <f>IF(ISNA(VLOOKUP($B67,'[4]Ark1'!$B$3:$BF$125,COLUMN()+1,FALSE)),0,VLOOKUP($B67,'[4]Ark1'!$B$3:$BF$125,COLUMN()+1,FALSE))</f>
        <v>0</v>
      </c>
      <c r="E67" s="20">
        <f>IF(ISNA(VLOOKUP($B67,'[4]Ark1'!$B$3:$BF$125,COLUMN()+1,FALSE)),0,VLOOKUP($B67,'[4]Ark1'!$B$3:$BF$125,COLUMN()+1,FALSE))</f>
        <v>0</v>
      </c>
      <c r="F67" s="20">
        <f>IF(ISNA(VLOOKUP($B67,'[4]Ark1'!$B$3:$BF$125,COLUMN()+1,FALSE)),0,VLOOKUP($B67,'[4]Ark1'!$B$3:$BF$125,COLUMN()+1,FALSE))</f>
        <v>0</v>
      </c>
      <c r="G67" s="20">
        <f>IF(ISNA(VLOOKUP($B67,'[4]Ark1'!$B$3:$BF$125,COLUMN()+1,FALSE)),0,VLOOKUP($B67,'[4]Ark1'!$B$3:$BF$125,COLUMN()+1,FALSE))</f>
        <v>0</v>
      </c>
      <c r="H67" s="20">
        <f>IF(ISNA(VLOOKUP($B67,'[4]Ark1'!$B$3:$BF$125,COLUMN()+1,FALSE)),0,VLOOKUP($B67,'[4]Ark1'!$B$3:$BF$125,COLUMN()+1,FALSE))</f>
        <v>0</v>
      </c>
      <c r="I67" s="20">
        <f>IF(ISNA(VLOOKUP($B67,'[4]Ark1'!$B$3:$BF$125,COLUMN()+1,FALSE)),0,VLOOKUP($B67,'[4]Ark1'!$B$3:$BF$125,COLUMN()+1,FALSE))</f>
        <v>0</v>
      </c>
      <c r="J67" s="20">
        <f>IF(ISNA(VLOOKUP($B67,'[4]Ark1'!$B$3:$BF$125,COLUMN()+1,FALSE)),0,VLOOKUP($B67,'[4]Ark1'!$B$3:$BF$125,COLUMN()+1,FALSE))</f>
        <v>0</v>
      </c>
      <c r="K67" s="20">
        <f>IF(ISNA(VLOOKUP($B67,'[4]Ark1'!$B$3:$BF$125,COLUMN()+1,FALSE)),0,VLOOKUP($B67,'[4]Ark1'!$B$3:$BF$125,COLUMN()+1,FALSE))</f>
        <v>0</v>
      </c>
      <c r="L67" s="20">
        <f>IF(ISNA(VLOOKUP($B67,'[4]Ark1'!$B$3:$BF$125,COLUMN()+1,FALSE)),0,VLOOKUP($B67,'[4]Ark1'!$B$3:$BF$125,COLUMN()+1,FALSE))</f>
        <v>0</v>
      </c>
      <c r="M67" s="20">
        <f>IF(ISNA(VLOOKUP($B67,'[4]Ark1'!$B$3:$BF$125,COLUMN()+1,FALSE)),0,VLOOKUP($B67,'[4]Ark1'!$B$3:$BF$125,COLUMN()+1,FALSE))</f>
        <v>0</v>
      </c>
      <c r="N67" s="20">
        <f>IF(ISNA(VLOOKUP($B67,'[4]Ark1'!$B$3:$BF$125,COLUMN()+1,FALSE)),0,VLOOKUP($B67,'[4]Ark1'!$B$3:$BF$125,COLUMN()+1,FALSE))</f>
        <v>0</v>
      </c>
      <c r="O67" s="20">
        <f>IF(ISNA(VLOOKUP($B67,'[4]Ark1'!$B$3:$BF$125,COLUMN()+1,FALSE)),0,VLOOKUP($B67,'[4]Ark1'!$B$3:$BF$125,COLUMN()+1,FALSE))</f>
        <v>0</v>
      </c>
      <c r="P67" s="16">
        <f>SUM(C67:O67)</f>
        <v>0</v>
      </c>
      <c r="Q67" s="16">
        <f>IF(ISNA(VLOOKUP($B67,'[4]Ark1'!$B$3:$BF$125,57,FALSE)),0,VLOOKUP($B67,'[4]Ark1'!$B$3:$BF$125,57,FALSE))</f>
        <v>0</v>
      </c>
      <c r="R67" s="17" t="e">
        <f t="shared" si="1"/>
        <v>#DIV/0!</v>
      </c>
    </row>
    <row r="68" spans="2:18" ht="11.25">
      <c r="B68" s="25" t="s">
        <v>96</v>
      </c>
      <c r="C68" s="20">
        <f>IF(ISNA(VLOOKUP($B68,'[4]Ark1'!$B$3:$BF$125,COLUMN()+1,FALSE)),0,VLOOKUP($B68,'[4]Ark1'!$B$3:$BF$125,COLUMN()+1,FALSE))</f>
        <v>0</v>
      </c>
      <c r="D68" s="20">
        <f>IF(ISNA(VLOOKUP($B68,'[4]Ark1'!$B$3:$BF$125,COLUMN()+1,FALSE)),0,VLOOKUP($B68,'[4]Ark1'!$B$3:$BF$125,COLUMN()+1,FALSE))</f>
        <v>0</v>
      </c>
      <c r="E68" s="20">
        <f>IF(ISNA(VLOOKUP($B68,'[4]Ark1'!$B$3:$BF$125,COLUMN()+1,FALSE)),0,VLOOKUP($B68,'[4]Ark1'!$B$3:$BF$125,COLUMN()+1,FALSE))</f>
        <v>0</v>
      </c>
      <c r="F68" s="20">
        <f>IF(ISNA(VLOOKUP($B68,'[4]Ark1'!$B$3:$BF$125,COLUMN()+1,FALSE)),0,VLOOKUP($B68,'[4]Ark1'!$B$3:$BF$125,COLUMN()+1,FALSE))</f>
        <v>0</v>
      </c>
      <c r="G68" s="20">
        <f>IF(ISNA(VLOOKUP($B68,'[4]Ark1'!$B$3:$BF$125,COLUMN()+1,FALSE)),0,VLOOKUP($B68,'[4]Ark1'!$B$3:$BF$125,COLUMN()+1,FALSE))</f>
        <v>0</v>
      </c>
      <c r="H68" s="20">
        <f>IF(ISNA(VLOOKUP($B68,'[4]Ark1'!$B$3:$BF$125,COLUMN()+1,FALSE)),0,VLOOKUP($B68,'[4]Ark1'!$B$3:$BF$125,COLUMN()+1,FALSE))</f>
        <v>0</v>
      </c>
      <c r="I68" s="20">
        <f>IF(ISNA(VLOOKUP($B68,'[4]Ark1'!$B$3:$BF$125,COLUMN()+1,FALSE)),0,VLOOKUP($B68,'[4]Ark1'!$B$3:$BF$125,COLUMN()+1,FALSE))</f>
        <v>0</v>
      </c>
      <c r="J68" s="20">
        <f>IF(ISNA(VLOOKUP($B68,'[4]Ark1'!$B$3:$BF$125,COLUMN()+1,FALSE)),0,VLOOKUP($B68,'[4]Ark1'!$B$3:$BF$125,COLUMN()+1,FALSE))</f>
        <v>0</v>
      </c>
      <c r="K68" s="20">
        <f>IF(ISNA(VLOOKUP($B68,'[4]Ark1'!$B$3:$BF$125,COLUMN()+1,FALSE)),0,VLOOKUP($B68,'[4]Ark1'!$B$3:$BF$125,COLUMN()+1,FALSE))</f>
        <v>0</v>
      </c>
      <c r="L68" s="20">
        <f>IF(ISNA(VLOOKUP($B68,'[4]Ark1'!$B$3:$BF$125,COLUMN()+1,FALSE)),0,VLOOKUP($B68,'[4]Ark1'!$B$3:$BF$125,COLUMN()+1,FALSE))</f>
        <v>0</v>
      </c>
      <c r="M68" s="20">
        <f>IF(ISNA(VLOOKUP($B68,'[4]Ark1'!$B$3:$BF$125,COLUMN()+1,FALSE)),0,VLOOKUP($B68,'[4]Ark1'!$B$3:$BF$125,COLUMN()+1,FALSE))</f>
        <v>0</v>
      </c>
      <c r="N68" s="20">
        <f>IF(ISNA(VLOOKUP($B68,'[4]Ark1'!$B$3:$BF$125,COLUMN()+1,FALSE)),0,VLOOKUP($B68,'[4]Ark1'!$B$3:$BF$125,COLUMN()+1,FALSE))</f>
        <v>0</v>
      </c>
      <c r="O68" s="20">
        <f>IF(ISNA(VLOOKUP($B68,'[4]Ark1'!$B$3:$BF$125,COLUMN()+1,FALSE)),0,VLOOKUP($B68,'[4]Ark1'!$B$3:$BF$125,COLUMN()+1,FALSE))</f>
        <v>0</v>
      </c>
      <c r="P68" s="16">
        <f>SUM(C68:O68)</f>
        <v>0</v>
      </c>
      <c r="Q68" s="16">
        <f>IF(ISNA(VLOOKUP($B68,'[4]Ark1'!$B$3:$BF$125,57,FALSE)),0,VLOOKUP($B68,'[4]Ark1'!$B$3:$BF$125,57,FALSE))</f>
        <v>6</v>
      </c>
      <c r="R68" s="17">
        <f t="shared" si="1"/>
        <v>0</v>
      </c>
    </row>
    <row r="69" spans="2:18" ht="11.25">
      <c r="B69" s="25" t="s">
        <v>97</v>
      </c>
      <c r="C69" s="20">
        <f>IF(ISNA(VLOOKUP($B69,'[4]Ark1'!$B$3:$BF$125,COLUMN()+1,FALSE)),0,VLOOKUP($B69,'[4]Ark1'!$B$3:$BF$125,COLUMN()+1,FALSE))</f>
        <v>156.99195</v>
      </c>
      <c r="D69" s="20">
        <f>IF(ISNA(VLOOKUP($B69,'[4]Ark1'!$B$3:$BF$125,COLUMN()+1,FALSE)),0,VLOOKUP($B69,'[4]Ark1'!$B$3:$BF$125,COLUMN()+1,FALSE))</f>
        <v>184.98992</v>
      </c>
      <c r="E69" s="20">
        <f>IF(ISNA(VLOOKUP($B69,'[4]Ark1'!$B$3:$BF$125,COLUMN()+1,FALSE)),0,VLOOKUP($B69,'[4]Ark1'!$B$3:$BF$125,COLUMN()+1,FALSE))</f>
        <v>47.028980000000004</v>
      </c>
      <c r="F69" s="20">
        <f>IF(ISNA(VLOOKUP($B69,'[4]Ark1'!$B$3:$BF$125,COLUMN()+1,FALSE)),0,VLOOKUP($B69,'[4]Ark1'!$B$3:$BF$125,COLUMN()+1,FALSE))</f>
        <v>0</v>
      </c>
      <c r="G69" s="20">
        <f>IF(ISNA(VLOOKUP($B69,'[4]Ark1'!$B$3:$BF$125,COLUMN()+1,FALSE)),0,VLOOKUP($B69,'[4]Ark1'!$B$3:$BF$125,COLUMN()+1,FALSE))</f>
        <v>0</v>
      </c>
      <c r="H69" s="20">
        <f>IF(ISNA(VLOOKUP($B69,'[4]Ark1'!$B$3:$BF$125,COLUMN()+1,FALSE)),0,VLOOKUP($B69,'[4]Ark1'!$B$3:$BF$125,COLUMN()+1,FALSE))</f>
        <v>0</v>
      </c>
      <c r="I69" s="20">
        <f>IF(ISNA(VLOOKUP($B69,'[4]Ark1'!$B$3:$BF$125,COLUMN()+1,FALSE)),0,VLOOKUP($B69,'[4]Ark1'!$B$3:$BF$125,COLUMN()+1,FALSE))</f>
        <v>0</v>
      </c>
      <c r="J69" s="20">
        <f>IF(ISNA(VLOOKUP($B69,'[4]Ark1'!$B$3:$BF$125,COLUMN()+1,FALSE)),0,VLOOKUP($B69,'[4]Ark1'!$B$3:$BF$125,COLUMN()+1,FALSE))</f>
        <v>0</v>
      </c>
      <c r="K69" s="20">
        <f>IF(ISNA(VLOOKUP($B69,'[4]Ark1'!$B$3:$BF$125,COLUMN()+1,FALSE)),0,VLOOKUP($B69,'[4]Ark1'!$B$3:$BF$125,COLUMN()+1,FALSE))</f>
        <v>0</v>
      </c>
      <c r="L69" s="20">
        <f>IF(ISNA(VLOOKUP($B69,'[4]Ark1'!$B$3:$BF$125,COLUMN()+1,FALSE)),0,VLOOKUP($B69,'[4]Ark1'!$B$3:$BF$125,COLUMN()+1,FALSE))</f>
        <v>0</v>
      </c>
      <c r="M69" s="20">
        <f>IF(ISNA(VLOOKUP($B69,'[4]Ark1'!$B$3:$BF$125,COLUMN()+1,FALSE)),0,VLOOKUP($B69,'[4]Ark1'!$B$3:$BF$125,COLUMN()+1,FALSE))</f>
        <v>0</v>
      </c>
      <c r="N69" s="20">
        <f>IF(ISNA(VLOOKUP($B69,'[4]Ark1'!$B$3:$BF$125,COLUMN()+1,FALSE)),0,VLOOKUP($B69,'[4]Ark1'!$B$3:$BF$125,COLUMN()+1,FALSE))</f>
        <v>0</v>
      </c>
      <c r="O69" s="20">
        <f>IF(ISNA(VLOOKUP($B69,'[4]Ark1'!$B$3:$BF$125,COLUMN()+1,FALSE)),0,VLOOKUP($B69,'[4]Ark1'!$B$3:$BF$125,COLUMN()+1,FALSE))</f>
        <v>0</v>
      </c>
      <c r="P69" s="16">
        <f>SUM(C69:O69)</f>
        <v>389.01085</v>
      </c>
      <c r="Q69" s="16">
        <f>IF(ISNA(VLOOKUP($B69,'[4]Ark1'!$B$3:$BF$125,57,FALSE)),0,VLOOKUP($B69,'[4]Ark1'!$B$3:$BF$125,57,FALSE))</f>
        <v>11</v>
      </c>
      <c r="R69" s="17">
        <f t="shared" si="1"/>
        <v>3536.4622727272726</v>
      </c>
    </row>
    <row r="70" spans="2:18" ht="11.25">
      <c r="B70" s="25" t="s">
        <v>98</v>
      </c>
      <c r="C70" s="20">
        <f>IF(ISNA(VLOOKUP($B70,'[4]Ark1'!$B$3:$BF$125,COLUMN()+1,FALSE)),0,VLOOKUP($B70,'[4]Ark1'!$B$3:$BF$125,COLUMN()+1,FALSE))</f>
        <v>0</v>
      </c>
      <c r="D70" s="20">
        <f>IF(ISNA(VLOOKUP($B70,'[4]Ark1'!$B$3:$BF$125,COLUMN()+1,FALSE)),0,VLOOKUP($B70,'[4]Ark1'!$B$3:$BF$125,COLUMN()+1,FALSE))</f>
        <v>7.04002</v>
      </c>
      <c r="E70" s="20">
        <f>IF(ISNA(VLOOKUP($B70,'[4]Ark1'!$B$3:$BF$125,COLUMN()+1,FALSE)),0,VLOOKUP($B70,'[4]Ark1'!$B$3:$BF$125,COLUMN()+1,FALSE))</f>
        <v>0</v>
      </c>
      <c r="F70" s="20">
        <f>IF(ISNA(VLOOKUP($B70,'[4]Ark1'!$B$3:$BF$125,COLUMN()+1,FALSE)),0,VLOOKUP($B70,'[4]Ark1'!$B$3:$BF$125,COLUMN()+1,FALSE))</f>
        <v>0</v>
      </c>
      <c r="G70" s="20">
        <f>IF(ISNA(VLOOKUP($B70,'[4]Ark1'!$B$3:$BF$125,COLUMN()+1,FALSE)),0,VLOOKUP($B70,'[4]Ark1'!$B$3:$BF$125,COLUMN()+1,FALSE))</f>
        <v>0</v>
      </c>
      <c r="H70" s="20">
        <f>IF(ISNA(VLOOKUP($B70,'[4]Ark1'!$B$3:$BF$125,COLUMN()+1,FALSE)),0,VLOOKUP($B70,'[4]Ark1'!$B$3:$BF$125,COLUMN()+1,FALSE))</f>
        <v>0</v>
      </c>
      <c r="I70" s="20">
        <f>IF(ISNA(VLOOKUP($B70,'[4]Ark1'!$B$3:$BF$125,COLUMN()+1,FALSE)),0,VLOOKUP($B70,'[4]Ark1'!$B$3:$BF$125,COLUMN()+1,FALSE))</f>
        <v>0</v>
      </c>
      <c r="J70" s="20">
        <f>IF(ISNA(VLOOKUP($B70,'[4]Ark1'!$B$3:$BF$125,COLUMN()+1,FALSE)),0,VLOOKUP($B70,'[4]Ark1'!$B$3:$BF$125,COLUMN()+1,FALSE))</f>
        <v>0</v>
      </c>
      <c r="K70" s="20">
        <f>IF(ISNA(VLOOKUP($B70,'[4]Ark1'!$B$3:$BF$125,COLUMN()+1,FALSE)),0,VLOOKUP($B70,'[4]Ark1'!$B$3:$BF$125,COLUMN()+1,FALSE))</f>
        <v>0</v>
      </c>
      <c r="L70" s="20">
        <f>IF(ISNA(VLOOKUP($B70,'[4]Ark1'!$B$3:$BF$125,COLUMN()+1,FALSE)),0,VLOOKUP($B70,'[4]Ark1'!$B$3:$BF$125,COLUMN()+1,FALSE))</f>
        <v>0</v>
      </c>
      <c r="M70" s="20">
        <f>IF(ISNA(VLOOKUP($B70,'[4]Ark1'!$B$3:$BF$125,COLUMN()+1,FALSE)),0,VLOOKUP($B70,'[4]Ark1'!$B$3:$BF$125,COLUMN()+1,FALSE))</f>
        <v>0</v>
      </c>
      <c r="N70" s="20">
        <f>IF(ISNA(VLOOKUP($B70,'[4]Ark1'!$B$3:$BF$125,COLUMN()+1,FALSE)),0,VLOOKUP($B70,'[4]Ark1'!$B$3:$BF$125,COLUMN()+1,FALSE))</f>
        <v>0</v>
      </c>
      <c r="O70" s="20">
        <f>IF(ISNA(VLOOKUP($B70,'[4]Ark1'!$B$3:$BF$125,COLUMN()+1,FALSE)),0,VLOOKUP($B70,'[4]Ark1'!$B$3:$BF$125,COLUMN()+1,FALSE))</f>
        <v>0</v>
      </c>
      <c r="P70" s="16">
        <f>SUM(C70:O70)</f>
        <v>7.04002</v>
      </c>
      <c r="Q70" s="16">
        <f>IF(ISNA(VLOOKUP($B70,'[4]Ark1'!$B$3:$BF$125,57,FALSE)),0,VLOOKUP($B70,'[4]Ark1'!$B$3:$BF$125,57,FALSE))</f>
        <v>-7</v>
      </c>
      <c r="R70" s="17">
        <f t="shared" si="1"/>
        <v>-100.5717142857143</v>
      </c>
    </row>
    <row r="71" spans="15:18" ht="11.25">
      <c r="O71" s="5" t="s">
        <v>12</v>
      </c>
      <c r="P71" s="16">
        <f>SUM(P66:P70)</f>
        <v>396.05087000000003</v>
      </c>
      <c r="Q71" s="16">
        <f>SUM(Q66:Q70)</f>
        <v>54</v>
      </c>
      <c r="R71" s="17">
        <f t="shared" si="1"/>
        <v>733.427537037037</v>
      </c>
    </row>
    <row r="72" ht="11.25">
      <c r="B72" s="29" t="str">
        <f>CONCATENATE("I øverste tabel er felter markeret når summen afviger med mere end ",TEXT(C73,0)," % positivt fra det akkumulerede budget")</f>
        <v>I øverste tabel er felter markeret når summen afviger med mere end 5 % positivt fra det akkumulerede budget</v>
      </c>
    </row>
    <row r="73" spans="2:4" ht="11.25">
      <c r="B73" s="1" t="s">
        <v>106</v>
      </c>
      <c r="C73" s="1">
        <f>Totaler!$C$72</f>
        <v>5</v>
      </c>
      <c r="D73" s="1" t="str">
        <f>"%"</f>
        <v>%</v>
      </c>
    </row>
    <row r="74" spans="2:5" ht="11.25">
      <c r="B74" s="1" t="str">
        <f>VLOOKUP("Tidspunkt",'[4]Ark1'!$A$1:$D$130,4,FALSE)</f>
        <v>15-05-2003 15:43:32</v>
      </c>
      <c r="E74" s="18"/>
    </row>
  </sheetData>
  <conditionalFormatting sqref="E13:Q13">
    <cfRule type="cellIs" priority="1" dxfId="0" operator="greaterThan" stopIfTrue="1">
      <formula>E12+E12*$C$73%</formula>
    </cfRule>
  </conditionalFormatting>
  <printOptions/>
  <pageMargins left="0.1968503937007874" right="0.1968503937007874" top="0.3937007874015748" bottom="0.3937007874015748" header="0" footer="0"/>
  <pageSetup horizontalDpi="600" verticalDpi="6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ILUKOM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Rafn</dc:creator>
  <cp:keywords/>
  <dc:description/>
  <cp:lastModifiedBy>Peter Trier</cp:lastModifiedBy>
  <cp:lastPrinted>2003-03-31T10:03:11Z</cp:lastPrinted>
  <dcterms:created xsi:type="dcterms:W3CDTF">2002-10-15T15:08:27Z</dcterms:created>
  <dcterms:modified xsi:type="dcterms:W3CDTF">2003-05-21T08:19:48Z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662254389</vt:i4>
  </property>
  <property fmtid="{D5CDD505-2E9C-101B-9397-08002B2CF9AE}" pid="3" name="_EmailSubject">
    <vt:lpwstr>Afrapportering.</vt:lpwstr>
  </property>
  <property fmtid="{D5CDD505-2E9C-101B-9397-08002B2CF9AE}" pid="4" name="_AuthorEmail">
    <vt:lpwstr>hr@ilulissat.gl</vt:lpwstr>
  </property>
  <property fmtid="{D5CDD505-2E9C-101B-9397-08002B2CF9AE}" pid="5" name="_AuthorEmailDisplayName">
    <vt:lpwstr>Henrik Rafn</vt:lpwstr>
  </property>
</Properties>
</file>